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66925"/>
  <mc:AlternateContent xmlns:mc="http://schemas.openxmlformats.org/markup-compatibility/2006">
    <mc:Choice Requires="x15">
      <x15ac:absPath xmlns:x15ac="http://schemas.microsoft.com/office/spreadsheetml/2010/11/ac" url="/Users/akintundeoyebode/Documents/Ekiti State Ministry of Finance/FAAC/October 2023/"/>
    </mc:Choice>
  </mc:AlternateContent>
  <xr:revisionPtr revIDLastSave="0" documentId="8_{BBEA7993-18CD-6846-AAC3-C8D5C78CD2BB}" xr6:coauthVersionLast="47" xr6:coauthVersionMax="47" xr10:uidLastSave="{00000000-0000-0000-0000-000000000000}"/>
  <bookViews>
    <workbookView xWindow="0" yWindow="0" windowWidth="35840" windowHeight="22400" xr2:uid="{606445F8-C90D-4BF6-9C48-5011AE4DA59F}"/>
  </bookViews>
  <sheets>
    <sheet name="Oct '23" sheetId="1" r:id="rId1"/>
  </sheets>
  <definedNames>
    <definedName name="_xlnm._FilterDatabase" localSheetId="0" hidden="1">'Oct ''23'!$A$68:$F$91</definedName>
    <definedName name="_xlnm.Print_Area" localSheetId="0">'Oct ''23'!$A$1:$G$95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 l="1"/>
  <c r="E71" i="1"/>
  <c r="E70" i="1"/>
  <c r="B78" i="1"/>
  <c r="F78" i="1" s="1"/>
  <c r="B77" i="1"/>
  <c r="F77" i="1" s="1"/>
  <c r="C25" i="1"/>
  <c r="F82" i="1"/>
  <c r="F80" i="1"/>
  <c r="F79" i="1"/>
  <c r="F74" i="1"/>
  <c r="B73" i="1"/>
  <c r="F73" i="1" s="1"/>
  <c r="E75" i="1"/>
  <c r="F75" i="1" s="1"/>
  <c r="D76" i="1"/>
  <c r="D81" i="1" s="1"/>
  <c r="E76" i="1"/>
  <c r="C77" i="1"/>
  <c r="F9" i="1"/>
  <c r="F10" i="1"/>
  <c r="F12" i="1"/>
  <c r="F13" i="1"/>
  <c r="F20" i="1"/>
  <c r="F21" i="1"/>
  <c r="F22" i="1"/>
  <c r="F23" i="1"/>
  <c r="F24" i="1"/>
  <c r="F26" i="1"/>
  <c r="F29" i="1"/>
  <c r="F31" i="1"/>
  <c r="F32" i="1"/>
  <c r="F34" i="1"/>
  <c r="F35" i="1"/>
  <c r="F37" i="1"/>
  <c r="F38" i="1"/>
  <c r="F44" i="1"/>
  <c r="F55" i="1"/>
  <c r="F56" i="1"/>
  <c r="F57" i="1"/>
  <c r="F58" i="1"/>
  <c r="F59" i="1"/>
  <c r="E11" i="1"/>
  <c r="E14" i="1" s="1"/>
  <c r="E25" i="1"/>
  <c r="E36" i="1"/>
  <c r="E60" i="1"/>
  <c r="E64" i="1" s="1"/>
  <c r="C60" i="1"/>
  <c r="C63" i="1" s="1"/>
  <c r="C71" i="1" s="1"/>
  <c r="D59" i="1"/>
  <c r="B58" i="1"/>
  <c r="D58" i="1" s="1"/>
  <c r="D57" i="1"/>
  <c r="D56" i="1"/>
  <c r="D55" i="1"/>
  <c r="B44" i="1"/>
  <c r="D44" i="1" s="1"/>
  <c r="D38" i="1"/>
  <c r="D37" i="1"/>
  <c r="C36" i="1"/>
  <c r="D36" i="1" s="1"/>
  <c r="D35" i="1"/>
  <c r="D34" i="1"/>
  <c r="D32" i="1"/>
  <c r="D29" i="1"/>
  <c r="D26" i="1"/>
  <c r="D24" i="1"/>
  <c r="D23" i="1"/>
  <c r="D22" i="1"/>
  <c r="D21" i="1"/>
  <c r="D20" i="1"/>
  <c r="D12" i="1"/>
  <c r="C11" i="1"/>
  <c r="B11" i="1"/>
  <c r="B14" i="1" s="1"/>
  <c r="B19" i="1" s="1"/>
  <c r="B28" i="1" s="1"/>
  <c r="B39" i="1" s="1"/>
  <c r="D10" i="1"/>
  <c r="D9" i="1"/>
  <c r="F60" i="1" l="1"/>
  <c r="F11" i="1"/>
  <c r="F25" i="1"/>
  <c r="D25" i="1"/>
  <c r="E81" i="1"/>
  <c r="F36" i="1"/>
  <c r="D11" i="1"/>
  <c r="C62" i="1"/>
  <c r="C70" i="1" s="1"/>
  <c r="E19" i="1"/>
  <c r="E28" i="1" s="1"/>
  <c r="E39" i="1" s="1"/>
  <c r="E63" i="1"/>
  <c r="F63" i="1" s="1"/>
  <c r="B45" i="1"/>
  <c r="B60" i="1"/>
  <c r="D60" i="1" s="1"/>
  <c r="E62" i="1"/>
  <c r="C64" i="1"/>
  <c r="C72" i="1" s="1"/>
  <c r="C14" i="1"/>
  <c r="F14" i="1" s="1"/>
  <c r="C76" i="1" l="1"/>
  <c r="E65" i="1"/>
  <c r="C81" i="1"/>
  <c r="F62" i="1"/>
  <c r="F64" i="1"/>
  <c r="E42" i="1"/>
  <c r="E43" i="1"/>
  <c r="E41" i="1"/>
  <c r="D14" i="1"/>
  <c r="C19" i="1"/>
  <c r="F19" i="1" s="1"/>
  <c r="F28" i="1" s="1"/>
  <c r="F39" i="1" s="1"/>
  <c r="C65" i="1"/>
  <c r="B62" i="1"/>
  <c r="B63" i="1"/>
  <c r="D63" i="1" s="1"/>
  <c r="B64" i="1"/>
  <c r="D64" i="1" s="1"/>
  <c r="F65" i="1" l="1"/>
  <c r="E45" i="1"/>
  <c r="D19" i="1"/>
  <c r="D28" i="1" s="1"/>
  <c r="D39" i="1" s="1"/>
  <c r="C28" i="1"/>
  <c r="C39" i="1" s="1"/>
  <c r="B65" i="1"/>
  <c r="D62" i="1"/>
  <c r="D65" i="1" s="1"/>
  <c r="C42" i="1" l="1"/>
  <c r="C41" i="1"/>
  <c r="C43" i="1"/>
  <c r="F42" i="1" l="1"/>
  <c r="B71" i="1"/>
  <c r="F71" i="1" s="1"/>
  <c r="F43" i="1"/>
  <c r="B72" i="1"/>
  <c r="F72" i="1" s="1"/>
  <c r="F41" i="1"/>
  <c r="B70" i="1"/>
  <c r="F70" i="1" s="1"/>
  <c r="D42" i="1"/>
  <c r="D43" i="1"/>
  <c r="D41" i="1"/>
  <c r="C45" i="1"/>
  <c r="F45" i="1" l="1"/>
  <c r="B76" i="1"/>
  <c r="F76" i="1" s="1"/>
  <c r="D45" i="1"/>
  <c r="L82" i="1" l="1"/>
  <c r="B81" i="1"/>
  <c r="F81" i="1" s="1"/>
</calcChain>
</file>

<file path=xl/sharedStrings.xml><?xml version="1.0" encoding="utf-8"?>
<sst xmlns="http://schemas.openxmlformats.org/spreadsheetml/2006/main" count="130" uniqueCount="88">
  <si>
    <t>Federation Account Allocation Committee (FAAC)</t>
  </si>
  <si>
    <t xml:space="preserve"> A Communique issued by the Technical Sub - Committee of FAAC on the </t>
  </si>
  <si>
    <r>
      <t xml:space="preserve">1.0     </t>
    </r>
    <r>
      <rPr>
        <b/>
        <u/>
        <sz val="12"/>
        <color indexed="8"/>
        <rFont val="Calibri"/>
        <family val="2"/>
      </rPr>
      <t>Introduction</t>
    </r>
  </si>
  <si>
    <t xml:space="preserve"> </t>
  </si>
  <si>
    <t>Budget 2023</t>
  </si>
  <si>
    <t>August</t>
  </si>
  <si>
    <t>Variance</t>
  </si>
  <si>
    <t>N'b</t>
  </si>
  <si>
    <t>(a)   Mineral Rev.</t>
  </si>
  <si>
    <t>(b)   Non-Mineral Rev.</t>
  </si>
  <si>
    <t xml:space="preserve">    Total revenue</t>
  </si>
  <si>
    <t>(c)  Solid Mineral Rev.</t>
  </si>
  <si>
    <t>PPT Naira , June 2021</t>
  </si>
  <si>
    <r>
      <t xml:space="preserve">3.0       </t>
    </r>
    <r>
      <rPr>
        <b/>
        <u/>
        <sz val="12"/>
        <color indexed="8"/>
        <rFont val="Arial"/>
        <family val="2"/>
      </rPr>
      <t>Comparative analysis of funds available with prior Statements of Accounts</t>
    </r>
  </si>
  <si>
    <t>(a) Statutory Revenue Allocation</t>
  </si>
  <si>
    <r>
      <t>Billion(</t>
    </r>
    <r>
      <rPr>
        <b/>
        <strike/>
        <sz val="12"/>
        <color indexed="8"/>
        <rFont val="Arial"/>
        <family val="2"/>
      </rPr>
      <t>N</t>
    </r>
    <r>
      <rPr>
        <b/>
        <sz val="12"/>
        <color indexed="8"/>
        <rFont val="Arial"/>
        <family val="2"/>
      </rPr>
      <t>)</t>
    </r>
  </si>
  <si>
    <t>Billion(N)</t>
  </si>
  <si>
    <t>Total funds available</t>
  </si>
  <si>
    <t>Less: (i) 13% Derivation Refund on withdrawals from ECA</t>
  </si>
  <si>
    <t>Less: (ii) 13% Refunds on Subsidy, Priority Projects &amp; Police Trust Fund(1999 - Dec 2021)</t>
  </si>
  <si>
    <t>Less: (iii)  NNPCL Remittance not Distributed</t>
  </si>
  <si>
    <t>Less: (iv) Priority Project ifo FIRS</t>
  </si>
  <si>
    <t>Less: (v) Savings (Non-Oil Excess Revenue)</t>
  </si>
  <si>
    <t xml:space="preserve">Less:  (i) Part of Refund due to States from withdrawals from ECA (2009-2015)                                            </t>
  </si>
  <si>
    <t>Net Statutory Allocation</t>
  </si>
  <si>
    <t>Less: Cancellation of Tax Credit from Stamp Duty and WHT</t>
  </si>
  <si>
    <t>Less:  Transfer to NMDPRA</t>
  </si>
  <si>
    <t>Less: Refund to NUPRC on Cost of Collection</t>
  </si>
  <si>
    <t>Less: Refund to NUPRC on Cost of Collection for Exch. Rate differential</t>
  </si>
  <si>
    <t>Less: Refund to FIRS on Cost of Collection for Exch. Rate differential</t>
  </si>
  <si>
    <t>Net Statutory Allocation for Distribution</t>
  </si>
  <si>
    <t>Distribution</t>
  </si>
  <si>
    <t>Federal Government (52.68%)</t>
  </si>
  <si>
    <t>State Governments (26.72%)</t>
  </si>
  <si>
    <t>Local Govts Council (20.60%)</t>
  </si>
  <si>
    <t>Total</t>
  </si>
  <si>
    <t>(b)</t>
  </si>
  <si>
    <t>Value Added Tax (VAT) Distribution</t>
  </si>
  <si>
    <r>
      <t>Billion(</t>
    </r>
    <r>
      <rPr>
        <b/>
        <strike/>
        <sz val="11"/>
        <color indexed="8"/>
        <rFont val="Arial"/>
        <family val="2"/>
      </rPr>
      <t>N</t>
    </r>
    <r>
      <rPr>
        <b/>
        <sz val="11"/>
        <color indexed="8"/>
        <rFont val="Arial"/>
        <family val="2"/>
      </rPr>
      <t>)</t>
    </r>
  </si>
  <si>
    <t>Amount for distribution</t>
  </si>
  <si>
    <t>VAT (Gross)</t>
  </si>
  <si>
    <t>Less: Consultancy fees on VAT recovered by consultants engaged by RMAFC</t>
  </si>
  <si>
    <t>Less: Cancellation of Tax Credit from VAT</t>
  </si>
  <si>
    <t>Distributed as follows:</t>
  </si>
  <si>
    <t>Federal Govt.(15%)</t>
  </si>
  <si>
    <t>State Governments (50%)</t>
  </si>
  <si>
    <t>Local Government Councils (35%)</t>
  </si>
  <si>
    <t>Summary of Distribution to the three tiers of Govt. (Inclusive of Cost of Collection to NCS, NUPRC, FIRS and Refunds)</t>
  </si>
  <si>
    <t>Statutory Revenue</t>
  </si>
  <si>
    <t>VAT</t>
  </si>
  <si>
    <t>EMTL</t>
  </si>
  <si>
    <t>Exchange Difference</t>
  </si>
  <si>
    <t>Federal Government</t>
  </si>
  <si>
    <t xml:space="preserve">State Governments </t>
  </si>
  <si>
    <t>Local Government Councils</t>
  </si>
  <si>
    <t>Derivation (13% of Mineral Revenue)</t>
  </si>
  <si>
    <t>Derivation [13% of Savings (NNPCL   Remittance not Distributed)] (13%*N112.748 billion)</t>
  </si>
  <si>
    <t>Transfer to Non Oil Revenue (Savings)</t>
  </si>
  <si>
    <t>Total Distributable Revenue</t>
  </si>
  <si>
    <t>Add back: Costs of Collection</t>
  </si>
  <si>
    <t xml:space="preserve">Add back:Transfers and Refunds </t>
  </si>
  <si>
    <t>Savings (NNPCL   Remittance not Distributed)] (N112.748 billion - N14.657 billion)</t>
  </si>
  <si>
    <t>Total Gross Revenue</t>
  </si>
  <si>
    <r>
      <t xml:space="preserve">4.  </t>
    </r>
    <r>
      <rPr>
        <b/>
        <u/>
        <sz val="12"/>
        <color indexed="8"/>
        <rFont val="Arial"/>
        <family val="2"/>
      </rPr>
      <t>Comment</t>
    </r>
  </si>
  <si>
    <t xml:space="preserve">Reports of Revenue Collection Agencies and Military Pensions were read and adopted.  </t>
  </si>
  <si>
    <r>
      <t xml:space="preserve">5. </t>
    </r>
    <r>
      <rPr>
        <b/>
        <u/>
        <sz val="12"/>
        <color indexed="8"/>
        <rFont val="Arial"/>
        <family val="2"/>
      </rPr>
      <t>Dates and Venue of Next Meeting</t>
    </r>
  </si>
  <si>
    <r>
      <t xml:space="preserve">6. </t>
    </r>
    <r>
      <rPr>
        <b/>
        <u/>
        <sz val="12"/>
        <color indexed="8"/>
        <rFont val="Arial"/>
        <family val="2"/>
      </rPr>
      <t>Conclusion</t>
    </r>
  </si>
  <si>
    <t>The Accounts along with the supporting statements are hereby submitted for your consideration and approval.</t>
  </si>
  <si>
    <t>(Signed)</t>
  </si>
  <si>
    <r>
      <t xml:space="preserve">Mrs. Oluwatoyin S. Madein </t>
    </r>
    <r>
      <rPr>
        <b/>
        <sz val="10"/>
        <color indexed="8"/>
        <rFont val="Arial"/>
        <family val="2"/>
      </rPr>
      <t>PhD, FCCA, FCA</t>
    </r>
  </si>
  <si>
    <t>Accountant General of the Federation</t>
  </si>
  <si>
    <t xml:space="preserve">  Federation Account Allocation Committee Meeting for the month of October, 2023</t>
  </si>
  <si>
    <t xml:space="preserve">I hereby present the summary of the Federation Account Revenue along with the relevant statements/annexures for the month of September, 2023 in accordance with the existing laws/statutes and relevant revenue allocation formulae for distribution in the month of October, 2023 </t>
  </si>
  <si>
    <r>
      <rPr>
        <b/>
        <sz val="10"/>
        <color indexed="8"/>
        <rFont val="Arial"/>
        <family val="2"/>
      </rPr>
      <t>2.0</t>
    </r>
    <r>
      <rPr>
        <sz val="10"/>
        <color indexed="8"/>
        <rFont val="Arial"/>
        <family val="2"/>
      </rPr>
      <t xml:space="preserve">  </t>
    </r>
    <r>
      <rPr>
        <b/>
        <u/>
        <sz val="10"/>
        <color indexed="8"/>
        <rFont val="Arial"/>
        <family val="2"/>
      </rPr>
      <t>Sectorial breakdown of funds available for distribution for the month of September, 2023</t>
    </r>
  </si>
  <si>
    <t>Sept</t>
  </si>
  <si>
    <t>Less: Special Intervention Prog. for Nigerian Military</t>
  </si>
  <si>
    <t>24th October, 2023</t>
  </si>
  <si>
    <t>For the month of September, 2023, the gross revenue available from the Value Added Tax (VAT) was =N=303.550 billion as against =N=345.727 billion distributed in the preceeding month, resulting in a decrease of =N=42.177 billion. The distribution is as follows:</t>
  </si>
  <si>
    <r>
      <t xml:space="preserve">Derivation(13% of Mineral Revenue) </t>
    </r>
    <r>
      <rPr>
        <b/>
        <sz val="10"/>
        <rFont val="Arial"/>
        <family val="2"/>
      </rPr>
      <t xml:space="preserve">(N467.183) </t>
    </r>
  </si>
  <si>
    <r>
      <t xml:space="preserve">Less: Alloc. to NEDC Project </t>
    </r>
    <r>
      <rPr>
        <b/>
        <sz val="11"/>
        <color indexed="8"/>
        <rFont val="Arial"/>
        <family val="2"/>
      </rPr>
      <t xml:space="preserve">(3% of N291.408) </t>
    </r>
  </si>
  <si>
    <r>
      <t>Less: 4% Cost of collection-</t>
    </r>
    <r>
      <rPr>
        <b/>
        <sz val="10"/>
        <color indexed="8"/>
        <rFont val="Arial"/>
        <family val="2"/>
      </rPr>
      <t>FIRS &amp; NCS (VAT)</t>
    </r>
    <r>
      <rPr>
        <sz val="10"/>
        <color indexed="8"/>
        <rFont val="Arial"/>
        <family val="2"/>
      </rPr>
      <t xml:space="preserve"> (</t>
    </r>
    <r>
      <rPr>
        <b/>
        <sz val="10"/>
        <color indexed="8"/>
        <rFont val="Arial"/>
        <family val="2"/>
      </rPr>
      <t>4% of N303.550</t>
    </r>
    <r>
      <rPr>
        <sz val="10"/>
        <color indexed="8"/>
        <rFont val="Arial"/>
        <family val="2"/>
      </rPr>
      <t xml:space="preserve">) </t>
    </r>
  </si>
  <si>
    <r>
      <t>Less:  (iv) 4% Cost of Collection NUPRC (</t>
    </r>
    <r>
      <rPr>
        <b/>
        <sz val="10"/>
        <color indexed="8"/>
        <rFont val="Arial"/>
        <family val="2"/>
      </rPr>
      <t>N326.354 billion</t>
    </r>
    <r>
      <rPr>
        <sz val="10"/>
        <color indexed="8"/>
        <rFont val="Arial"/>
        <family val="2"/>
      </rPr>
      <t xml:space="preserve">)                           </t>
    </r>
  </si>
  <si>
    <r>
      <t xml:space="preserve">Less: (ii) 4% Cost of Collection FIRS </t>
    </r>
    <r>
      <rPr>
        <b/>
        <sz val="10"/>
        <color indexed="8"/>
        <rFont val="Arial"/>
        <family val="2"/>
      </rPr>
      <t xml:space="preserve">(N419.137 billion) </t>
    </r>
    <r>
      <rPr>
        <sz val="10"/>
        <color indexed="8"/>
        <rFont val="Arial"/>
        <family val="2"/>
      </rPr>
      <t xml:space="preserve">                         </t>
    </r>
  </si>
  <si>
    <r>
      <t>Less: (iii) 7% Cost of Collection NCS  (</t>
    </r>
    <r>
      <rPr>
        <b/>
        <sz val="11"/>
        <color indexed="8"/>
        <rFont val="Arial"/>
        <family val="2"/>
      </rPr>
      <t>N171.523 billion</t>
    </r>
    <r>
      <rPr>
        <sz val="11"/>
        <color indexed="8"/>
        <rFont val="Arial"/>
        <family val="2"/>
      </rPr>
      <t>).</t>
    </r>
  </si>
  <si>
    <t xml:space="preserve">Diff. Sept. &amp; Aug   </t>
  </si>
  <si>
    <r>
      <t>The gross statutory revenue of =N=1014.953 billion received for the month was higher than the sum of =N=891.934 billion received in the previous month by =N=123.019 billion. Petroleum Profit Tax (PPT) and Oil and Gas Royalties increased considerably while Value Added Tax (VAT), Import and Excise Duties, Electronic Money Transfer Levy (EMTL), Companies Income Tax (CIT) and CET Levies recorded significant decreases.</t>
    </r>
    <r>
      <rPr>
        <sz val="12"/>
        <color rgb="FFFF0000"/>
        <rFont val="Arial"/>
        <family val="2"/>
      </rPr>
      <t xml:space="preserve"> </t>
    </r>
  </si>
  <si>
    <t xml:space="preserve">The Distributable Statutory Revenue for the month is =N=423.012 billion, VAT is =N=282.666 billion, EMTL is =N=10.989 billion, Exchange Difference is =N=186.813 billion bringing the total to =N=903.480 billion.                                                                                                                                                                                                                                                                                                                                                                                                                                      </t>
  </si>
  <si>
    <t xml:space="preserve">The next Federation Account Allocation Committee (FAAC) Meetings are proposed to hold at Asaba, Delta State during the Committee's Retreat. Other details would be communicated to members subsequently.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</si>
</sst>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0"/>
    <numFmt numFmtId="166" formatCode="_-* #,##0.000_-;\-* #,##0.000_-;_-* &quot;-&quot;??_-;_-@_-"/>
  </numFmts>
  <fonts count="45" x14ac:knownFonts="1">
    <font>
      <sz val="11"/>
      <color theme="1"/>
      <name val="Calibri"/>
      <family val="2"/>
      <scheme val="minor"/>
    </font>
    <font>
      <sz val="11"/>
      <color theme="1"/>
      <name val="Calibri"/>
      <family val="2"/>
      <scheme val="minor"/>
    </font>
    <font>
      <b/>
      <u/>
      <sz val="12"/>
      <color indexed="8"/>
      <name val="Arial"/>
      <family val="2"/>
    </font>
    <font>
      <b/>
      <sz val="12"/>
      <color indexed="8"/>
      <name val="Arial"/>
      <family val="2"/>
    </font>
    <font>
      <b/>
      <u/>
      <sz val="12"/>
      <color indexed="8"/>
      <name val="Calibri"/>
      <family val="2"/>
    </font>
    <font>
      <sz val="12"/>
      <name val="Arial"/>
      <family val="2"/>
    </font>
    <font>
      <sz val="10"/>
      <color indexed="8"/>
      <name val="Arial"/>
      <family val="2"/>
    </font>
    <font>
      <b/>
      <sz val="10"/>
      <color indexed="8"/>
      <name val="Arial"/>
      <family val="2"/>
    </font>
    <font>
      <b/>
      <u/>
      <sz val="10"/>
      <color indexed="8"/>
      <name val="Arial"/>
      <family val="2"/>
    </font>
    <font>
      <b/>
      <sz val="11"/>
      <color indexed="8"/>
      <name val="Arial"/>
      <family val="2"/>
    </font>
    <font>
      <b/>
      <sz val="14"/>
      <color indexed="8"/>
      <name val="Arial"/>
      <family val="2"/>
    </font>
    <font>
      <b/>
      <u/>
      <sz val="14"/>
      <color indexed="8"/>
      <name val="Arial"/>
      <family val="2"/>
    </font>
    <font>
      <b/>
      <sz val="14"/>
      <color indexed="8"/>
      <name val="Calibri"/>
      <family val="2"/>
    </font>
    <font>
      <b/>
      <u val="double"/>
      <sz val="14"/>
      <color indexed="8"/>
      <name val="Arial"/>
      <family val="2"/>
    </font>
    <font>
      <b/>
      <u val="double"/>
      <sz val="14"/>
      <name val="Arial"/>
      <family val="2"/>
    </font>
    <font>
      <b/>
      <sz val="12"/>
      <color indexed="8"/>
      <name val="Calibri"/>
      <family val="2"/>
    </font>
    <font>
      <b/>
      <strike/>
      <sz val="12"/>
      <color indexed="8"/>
      <name val="Arial"/>
      <family val="2"/>
    </font>
    <font>
      <sz val="12"/>
      <color indexed="8"/>
      <name val="Arial"/>
      <family val="2"/>
    </font>
    <font>
      <sz val="14"/>
      <color indexed="8"/>
      <name val="Arial"/>
      <family val="2"/>
    </font>
    <font>
      <b/>
      <sz val="9"/>
      <color indexed="8"/>
      <name val="Arial"/>
      <family val="2"/>
    </font>
    <font>
      <sz val="9"/>
      <color theme="1"/>
      <name val="Calibri"/>
      <family val="2"/>
      <scheme val="minor"/>
    </font>
    <font>
      <sz val="8"/>
      <color theme="1"/>
      <name val="Calibri"/>
      <family val="2"/>
      <scheme val="minor"/>
    </font>
    <font>
      <sz val="11"/>
      <color indexed="8"/>
      <name val="Arial"/>
      <family val="2"/>
    </font>
    <font>
      <sz val="14"/>
      <color theme="1"/>
      <name val="Calibri"/>
      <family val="2"/>
      <scheme val="minor"/>
    </font>
    <font>
      <sz val="10"/>
      <name val="Arial"/>
      <family val="2"/>
    </font>
    <font>
      <b/>
      <sz val="10"/>
      <name val="Arial"/>
      <family val="2"/>
    </font>
    <font>
      <b/>
      <u val="double"/>
      <sz val="11"/>
      <color indexed="8"/>
      <name val="Arial"/>
      <family val="2"/>
    </font>
    <font>
      <b/>
      <sz val="13"/>
      <color indexed="8"/>
      <name val="Arial"/>
      <family val="2"/>
    </font>
    <font>
      <sz val="13"/>
      <color indexed="8"/>
      <name val="Calibri"/>
      <family val="2"/>
    </font>
    <font>
      <sz val="13"/>
      <color theme="1"/>
      <name val="Calibri"/>
      <family val="2"/>
      <scheme val="minor"/>
    </font>
    <font>
      <sz val="13"/>
      <color indexed="8"/>
      <name val="Arial"/>
      <family val="2"/>
    </font>
    <font>
      <sz val="11"/>
      <color indexed="8"/>
      <name val="Calibri"/>
      <family val="2"/>
    </font>
    <font>
      <b/>
      <strike/>
      <sz val="11"/>
      <color indexed="8"/>
      <name val="Arial"/>
      <family val="2"/>
    </font>
    <font>
      <b/>
      <u/>
      <sz val="11"/>
      <color indexed="8"/>
      <name val="Arial"/>
      <family val="2"/>
    </font>
    <font>
      <b/>
      <sz val="11"/>
      <color indexed="8"/>
      <name val="Calibri"/>
      <family val="2"/>
    </font>
    <font>
      <sz val="14"/>
      <color indexed="8"/>
      <name val="Calibri"/>
      <family val="2"/>
    </font>
    <font>
      <u/>
      <sz val="14"/>
      <color indexed="8"/>
      <name val="Arial"/>
      <family val="2"/>
    </font>
    <font>
      <sz val="9"/>
      <color indexed="8"/>
      <name val="Arial"/>
      <family val="2"/>
    </font>
    <font>
      <b/>
      <u/>
      <sz val="10.5"/>
      <color indexed="8"/>
      <name val="Arial"/>
      <family val="2"/>
    </font>
    <font>
      <u val="double"/>
      <sz val="11"/>
      <color indexed="8"/>
      <name val="Arial"/>
      <family val="2"/>
    </font>
    <font>
      <u val="double"/>
      <sz val="12"/>
      <color indexed="8"/>
      <name val="Arial"/>
      <family val="2"/>
    </font>
    <font>
      <sz val="12"/>
      <color theme="1"/>
      <name val="Calibri"/>
      <family val="2"/>
      <scheme val="minor"/>
    </font>
    <font>
      <sz val="12"/>
      <color rgb="FFFF0000"/>
      <name val="Arial"/>
      <family val="2"/>
    </font>
    <font>
      <sz val="12"/>
      <color indexed="8"/>
      <name val="Calibri"/>
      <family val="2"/>
    </font>
    <font>
      <sz val="10.5"/>
      <color theme="1"/>
      <name val="Calibri"/>
      <family val="2"/>
      <scheme val="minor"/>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164" fontId="1" fillId="0" borderId="0" applyFont="0" applyFill="0" applyBorder="0" applyAlignment="0" applyProtection="0"/>
    <xf numFmtId="0" fontId="31" fillId="0" borderId="0" applyFont="0" applyFill="0" applyBorder="0" applyAlignment="0" applyProtection="0"/>
  </cellStyleXfs>
  <cellXfs count="145">
    <xf numFmtId="0" fontId="0" fillId="0" borderId="0" xfId="0"/>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3" fillId="0" borderId="0" xfId="0" applyFont="1"/>
    <xf numFmtId="0" fontId="5" fillId="0" borderId="0" xfId="0" applyFont="1" applyAlignment="1">
      <alignment vertical="top" wrapText="1"/>
    </xf>
    <xf numFmtId="0" fontId="0" fillId="0" borderId="0" xfId="0" applyAlignment="1">
      <alignment vertical="top"/>
    </xf>
    <xf numFmtId="0" fontId="9" fillId="0" borderId="2" xfId="0" applyFont="1" applyBorder="1" applyAlignment="1">
      <alignment horizontal="justify"/>
    </xf>
    <xf numFmtId="0" fontId="7" fillId="0" borderId="2" xfId="0" applyFont="1" applyBorder="1" applyAlignment="1">
      <alignment horizontal="center" wrapText="1"/>
    </xf>
    <xf numFmtId="0" fontId="9" fillId="0" borderId="2" xfId="0" applyFont="1" applyBorder="1" applyAlignment="1">
      <alignment horizontal="center"/>
    </xf>
    <xf numFmtId="0" fontId="9" fillId="0" borderId="2" xfId="0" applyFont="1" applyBorder="1" applyAlignment="1">
      <alignment horizontal="center" wrapText="1"/>
    </xf>
    <xf numFmtId="0" fontId="3" fillId="0" borderId="2" xfId="0" applyFont="1" applyBorder="1"/>
    <xf numFmtId="0" fontId="3" fillId="0" borderId="2" xfId="0" applyFont="1" applyBorder="1" applyAlignment="1">
      <alignment horizontal="center"/>
    </xf>
    <xf numFmtId="165" fontId="3" fillId="0" borderId="2" xfId="0" applyNumberFormat="1" applyFont="1" applyBorder="1" applyAlignment="1">
      <alignment horizontal="left"/>
    </xf>
    <xf numFmtId="165" fontId="10" fillId="0" borderId="2" xfId="0" applyNumberFormat="1" applyFont="1" applyBorder="1" applyAlignment="1">
      <alignment horizontal="center"/>
    </xf>
    <xf numFmtId="165" fontId="11" fillId="0" borderId="2" xfId="0" applyNumberFormat="1" applyFont="1" applyBorder="1" applyAlignment="1">
      <alignment horizontal="center"/>
    </xf>
    <xf numFmtId="165" fontId="12" fillId="0" borderId="2" xfId="0" applyNumberFormat="1" applyFont="1" applyBorder="1" applyAlignment="1">
      <alignment horizontal="left"/>
    </xf>
    <xf numFmtId="165" fontId="13" fillId="0" borderId="2" xfId="0" applyNumberFormat="1" applyFont="1" applyBorder="1" applyAlignment="1">
      <alignment horizontal="center"/>
    </xf>
    <xf numFmtId="165" fontId="14" fillId="0" borderId="2" xfId="0" applyNumberFormat="1" applyFont="1" applyBorder="1" applyAlignment="1">
      <alignment horizontal="center"/>
    </xf>
    <xf numFmtId="165" fontId="15" fillId="0" borderId="2" xfId="0" applyNumberFormat="1" applyFont="1" applyBorder="1" applyAlignment="1">
      <alignment wrapText="1"/>
    </xf>
    <xf numFmtId="165" fontId="12" fillId="0" borderId="2" xfId="0" applyNumberFormat="1" applyFont="1" applyBorder="1"/>
    <xf numFmtId="165" fontId="15" fillId="0" borderId="3" xfId="0" applyNumberFormat="1" applyFont="1" applyBorder="1"/>
    <xf numFmtId="165" fontId="3" fillId="0" borderId="3" xfId="0" applyNumberFormat="1" applyFont="1" applyBorder="1" applyAlignment="1">
      <alignment horizontal="center"/>
    </xf>
    <xf numFmtId="165" fontId="15" fillId="0" borderId="3" xfId="0" applyNumberFormat="1" applyFont="1" applyBorder="1" applyAlignment="1">
      <alignment horizontal="center"/>
    </xf>
    <xf numFmtId="165" fontId="0" fillId="0" borderId="0" xfId="0" applyNumberFormat="1"/>
    <xf numFmtId="165" fontId="3" fillId="0" borderId="2" xfId="0" applyNumberFormat="1" applyFont="1" applyBorder="1" applyAlignment="1">
      <alignment vertical="top" wrapText="1"/>
    </xf>
    <xf numFmtId="165" fontId="3" fillId="0" borderId="2" xfId="0" applyNumberFormat="1" applyFont="1" applyBorder="1" applyAlignment="1">
      <alignment horizontal="justify" vertical="top" wrapText="1"/>
    </xf>
    <xf numFmtId="165" fontId="3" fillId="0" borderId="2" xfId="0" applyNumberFormat="1" applyFont="1" applyBorder="1" applyAlignment="1">
      <alignment horizontal="center" wrapText="1"/>
    </xf>
    <xf numFmtId="165" fontId="17" fillId="0" borderId="2" xfId="0" applyNumberFormat="1" applyFont="1" applyBorder="1" applyAlignment="1">
      <alignment horizontal="justify" wrapText="1"/>
    </xf>
    <xf numFmtId="165" fontId="18" fillId="0" borderId="2" xfId="0" applyNumberFormat="1" applyFont="1" applyBorder="1" applyAlignment="1">
      <alignment horizontal="center" wrapText="1"/>
    </xf>
    <xf numFmtId="165" fontId="7" fillId="0" borderId="2" xfId="0" applyNumberFormat="1" applyFont="1" applyBorder="1" applyAlignment="1">
      <alignment horizontal="justify" vertical="top" wrapText="1"/>
    </xf>
    <xf numFmtId="165" fontId="19" fillId="0" borderId="2" xfId="0" applyNumberFormat="1" applyFont="1" applyBorder="1" applyAlignment="1">
      <alignment horizontal="justify" vertical="top" wrapText="1"/>
    </xf>
    <xf numFmtId="165" fontId="19" fillId="0" borderId="0" xfId="0" applyNumberFormat="1" applyFont="1" applyAlignment="1">
      <alignment horizontal="justify" vertical="top" wrapText="1"/>
    </xf>
    <xf numFmtId="166" fontId="0" fillId="0" borderId="0" xfId="0" applyNumberFormat="1"/>
    <xf numFmtId="165" fontId="19" fillId="0" borderId="2" xfId="0" applyNumberFormat="1" applyFont="1" applyBorder="1" applyAlignment="1">
      <alignment horizontal="justify"/>
    </xf>
    <xf numFmtId="165" fontId="10" fillId="0" borderId="2" xfId="0" applyNumberFormat="1" applyFont="1" applyBorder="1" applyAlignment="1">
      <alignment horizontal="center" wrapText="1"/>
    </xf>
    <xf numFmtId="164" fontId="20" fillId="0" borderId="0" xfId="1" applyFont="1"/>
    <xf numFmtId="164" fontId="21" fillId="0" borderId="0" xfId="0" applyNumberFormat="1" applyFont="1"/>
    <xf numFmtId="164" fontId="21" fillId="0" borderId="0" xfId="1" applyFont="1"/>
    <xf numFmtId="166" fontId="21" fillId="0" borderId="0" xfId="0" applyNumberFormat="1" applyFont="1"/>
    <xf numFmtId="165" fontId="19" fillId="0" borderId="6" xfId="0" applyNumberFormat="1" applyFont="1" applyBorder="1" applyAlignment="1">
      <alignment horizontal="justify" vertical="top"/>
    </xf>
    <xf numFmtId="165" fontId="18" fillId="0" borderId="6" xfId="0" applyNumberFormat="1" applyFont="1" applyBorder="1" applyAlignment="1">
      <alignment horizontal="center" wrapText="1"/>
    </xf>
    <xf numFmtId="165" fontId="6" fillId="0" borderId="2" xfId="0" applyNumberFormat="1" applyFont="1" applyBorder="1" applyAlignment="1">
      <alignment horizontal="left" vertical="top" wrapText="1"/>
    </xf>
    <xf numFmtId="165" fontId="23" fillId="0" borderId="0" xfId="0" applyNumberFormat="1" applyFont="1" applyAlignment="1">
      <alignment horizontal="center"/>
    </xf>
    <xf numFmtId="165" fontId="22" fillId="0" borderId="2" xfId="0" applyNumberFormat="1" applyFont="1" applyBorder="1" applyAlignment="1">
      <alignment horizontal="left" vertical="top" wrapText="1"/>
    </xf>
    <xf numFmtId="165" fontId="19" fillId="0" borderId="2" xfId="0" applyNumberFormat="1" applyFont="1" applyBorder="1" applyAlignment="1">
      <alignment horizontal="left" wrapText="1"/>
    </xf>
    <xf numFmtId="165" fontId="7" fillId="0" borderId="2" xfId="0" applyNumberFormat="1" applyFont="1" applyBorder="1" applyAlignment="1">
      <alignment vertical="top" wrapText="1"/>
    </xf>
    <xf numFmtId="165" fontId="10" fillId="0" borderId="0" xfId="0" applyNumberFormat="1" applyFont="1" applyAlignment="1">
      <alignment horizontal="center" wrapText="1"/>
    </xf>
    <xf numFmtId="165" fontId="3" fillId="0" borderId="2" xfId="0" applyNumberFormat="1" applyFont="1" applyBorder="1" applyAlignment="1">
      <alignment horizontal="justify" vertical="top"/>
    </xf>
    <xf numFmtId="165" fontId="18" fillId="0" borderId="2" xfId="0" applyNumberFormat="1" applyFont="1" applyBorder="1" applyAlignment="1">
      <alignment horizontal="right" wrapText="1"/>
    </xf>
    <xf numFmtId="165" fontId="17" fillId="0" borderId="2" xfId="0" applyNumberFormat="1" applyFont="1" applyBorder="1" applyAlignment="1">
      <alignment vertical="top" wrapText="1"/>
    </xf>
    <xf numFmtId="165" fontId="24" fillId="0" borderId="2" xfId="0" applyNumberFormat="1" applyFont="1" applyBorder="1" applyAlignment="1">
      <alignment vertical="top" wrapText="1"/>
    </xf>
    <xf numFmtId="165" fontId="18" fillId="0" borderId="0" xfId="0" applyNumberFormat="1" applyFont="1" applyAlignment="1">
      <alignment horizontal="center" wrapText="1"/>
    </xf>
    <xf numFmtId="9" fontId="0" fillId="0" borderId="0" xfId="0" applyNumberFormat="1"/>
    <xf numFmtId="165" fontId="9" fillId="0" borderId="0" xfId="0" applyNumberFormat="1" applyFont="1" applyAlignment="1">
      <alignment horizontal="center" vertical="top" wrapText="1"/>
    </xf>
    <xf numFmtId="165" fontId="26" fillId="0" borderId="0" xfId="0" applyNumberFormat="1" applyFont="1" applyAlignment="1">
      <alignment horizontal="center" vertical="top" wrapText="1"/>
    </xf>
    <xf numFmtId="165" fontId="27" fillId="0" borderId="0" xfId="0" applyNumberFormat="1" applyFont="1" applyAlignment="1">
      <alignment horizontal="justify"/>
    </xf>
    <xf numFmtId="165" fontId="28" fillId="0" borderId="0" xfId="0" applyNumberFormat="1" applyFont="1"/>
    <xf numFmtId="0" fontId="29" fillId="0" borderId="0" xfId="0" applyFont="1"/>
    <xf numFmtId="165" fontId="30" fillId="0" borderId="0" xfId="0" applyNumberFormat="1" applyFont="1" applyAlignment="1">
      <alignment wrapText="1"/>
    </xf>
    <xf numFmtId="165" fontId="22" fillId="0" borderId="2" xfId="0" applyNumberFormat="1" applyFont="1" applyBorder="1"/>
    <xf numFmtId="165" fontId="31" fillId="0" borderId="2" xfId="0" applyNumberFormat="1" applyFont="1" applyBorder="1"/>
    <xf numFmtId="165" fontId="9" fillId="0" borderId="2" xfId="0" applyNumberFormat="1" applyFont="1" applyBorder="1" applyAlignment="1">
      <alignment horizontal="center" vertical="top" wrapText="1"/>
    </xf>
    <xf numFmtId="165" fontId="9" fillId="0" borderId="2" xfId="0" applyNumberFormat="1" applyFont="1" applyBorder="1" applyAlignment="1">
      <alignment horizontal="center" vertical="top"/>
    </xf>
    <xf numFmtId="165" fontId="33" fillId="0" borderId="2" xfId="0" applyNumberFormat="1" applyFont="1" applyBorder="1" applyAlignment="1">
      <alignment horizontal="center"/>
    </xf>
    <xf numFmtId="165" fontId="31" fillId="0" borderId="2" xfId="0" applyNumberFormat="1" applyFont="1" applyBorder="1" applyAlignment="1">
      <alignment horizontal="center"/>
    </xf>
    <xf numFmtId="165" fontId="34" fillId="0" borderId="2" xfId="0" applyNumberFormat="1" applyFont="1" applyBorder="1" applyAlignment="1">
      <alignment horizontal="center"/>
    </xf>
    <xf numFmtId="165" fontId="22" fillId="0" borderId="2" xfId="0" applyNumberFormat="1" applyFont="1" applyBorder="1" applyAlignment="1">
      <alignment horizontal="left"/>
    </xf>
    <xf numFmtId="165" fontId="35" fillId="0" borderId="2" xfId="0" applyNumberFormat="1" applyFont="1" applyBorder="1" applyAlignment="1">
      <alignment horizontal="center"/>
    </xf>
    <xf numFmtId="165" fontId="6" fillId="0" borderId="2" xfId="0" applyNumberFormat="1" applyFont="1" applyBorder="1" applyAlignment="1">
      <alignment horizontal="left" wrapText="1"/>
    </xf>
    <xf numFmtId="165" fontId="22" fillId="0" borderId="2" xfId="0" applyNumberFormat="1" applyFont="1" applyBorder="1" applyAlignment="1">
      <alignment horizontal="left" wrapText="1"/>
    </xf>
    <xf numFmtId="165" fontId="36" fillId="0" borderId="2" xfId="0" applyNumberFormat="1" applyFont="1" applyBorder="1" applyAlignment="1">
      <alignment horizontal="center" wrapText="1"/>
    </xf>
    <xf numFmtId="165" fontId="36" fillId="0" borderId="2" xfId="0" applyNumberFormat="1" applyFont="1" applyBorder="1" applyAlignment="1">
      <alignment horizontal="center"/>
    </xf>
    <xf numFmtId="165" fontId="18" fillId="0" borderId="2" xfId="0" applyNumberFormat="1" applyFont="1" applyBorder="1" applyAlignment="1">
      <alignment horizontal="center"/>
    </xf>
    <xf numFmtId="165" fontId="37" fillId="0" borderId="2" xfId="0" applyNumberFormat="1" applyFont="1" applyBorder="1" applyAlignment="1">
      <alignment horizontal="left" wrapText="1"/>
    </xf>
    <xf numFmtId="165" fontId="9" fillId="0" borderId="2" xfId="0" applyNumberFormat="1" applyFont="1" applyBorder="1"/>
    <xf numFmtId="165" fontId="13" fillId="0" borderId="2" xfId="0" applyNumberFormat="1" applyFont="1" applyBorder="1" applyAlignment="1">
      <alignment horizontal="center" wrapText="1"/>
    </xf>
    <xf numFmtId="165" fontId="18" fillId="0" borderId="2" xfId="0" applyNumberFormat="1" applyFont="1" applyBorder="1" applyAlignment="1">
      <alignment horizontal="center" vertical="top" wrapText="1"/>
    </xf>
    <xf numFmtId="165" fontId="10" fillId="0" borderId="2" xfId="0" applyNumberFormat="1" applyFont="1" applyBorder="1" applyAlignment="1">
      <alignment horizontal="center" vertical="top" wrapText="1"/>
    </xf>
    <xf numFmtId="165" fontId="22" fillId="0" borderId="2" xfId="0" applyNumberFormat="1" applyFont="1" applyBorder="1" applyAlignment="1">
      <alignment wrapText="1"/>
    </xf>
    <xf numFmtId="165" fontId="18" fillId="0" borderId="2" xfId="2" applyNumberFormat="1" applyFont="1" applyBorder="1" applyAlignment="1">
      <alignment horizontal="center"/>
    </xf>
    <xf numFmtId="165" fontId="22" fillId="0" borderId="2" xfId="0" applyNumberFormat="1" applyFont="1" applyBorder="1" applyAlignment="1">
      <alignment vertical="center" wrapText="1"/>
    </xf>
    <xf numFmtId="165" fontId="18" fillId="0" borderId="2" xfId="0" applyNumberFormat="1" applyFont="1" applyBorder="1" applyAlignment="1">
      <alignment horizontal="center" vertical="center" wrapText="1"/>
    </xf>
    <xf numFmtId="165" fontId="18" fillId="0" borderId="2" xfId="0" applyNumberFormat="1" applyFont="1" applyBorder="1" applyAlignment="1">
      <alignment horizontal="center" vertical="center"/>
    </xf>
    <xf numFmtId="165" fontId="18" fillId="0" borderId="2" xfId="2" applyNumberFormat="1" applyFont="1" applyBorder="1" applyAlignment="1">
      <alignment horizontal="center" vertical="center"/>
    </xf>
    <xf numFmtId="165" fontId="22" fillId="0" borderId="2" xfId="0" applyNumberFormat="1" applyFont="1" applyBorder="1" applyAlignment="1">
      <alignment vertical="top" wrapText="1"/>
    </xf>
    <xf numFmtId="165" fontId="36" fillId="0" borderId="2" xfId="2" applyNumberFormat="1" applyFont="1" applyBorder="1" applyAlignment="1">
      <alignment horizontal="center"/>
    </xf>
    <xf numFmtId="165" fontId="9" fillId="0" borderId="7" xfId="0" applyNumberFormat="1" applyFont="1" applyBorder="1"/>
    <xf numFmtId="165" fontId="26" fillId="0" borderId="8" xfId="0" applyNumberFormat="1" applyFont="1" applyBorder="1" applyAlignment="1">
      <alignment horizontal="center" wrapText="1"/>
    </xf>
    <xf numFmtId="165" fontId="26" fillId="0" borderId="8" xfId="0" applyNumberFormat="1" applyFont="1" applyBorder="1" applyAlignment="1">
      <alignment horizontal="center"/>
    </xf>
    <xf numFmtId="165" fontId="26" fillId="0" borderId="9" xfId="0" applyNumberFormat="1" applyFont="1" applyBorder="1" applyAlignment="1">
      <alignment horizontal="center" wrapText="1"/>
    </xf>
    <xf numFmtId="165" fontId="33" fillId="0" borderId="0" xfId="0" applyNumberFormat="1" applyFont="1"/>
    <xf numFmtId="165" fontId="9" fillId="0" borderId="2" xfId="0" applyNumberFormat="1" applyFont="1" applyBorder="1" applyAlignment="1">
      <alignment horizontal="center" wrapText="1"/>
    </xf>
    <xf numFmtId="165" fontId="9" fillId="0" borderId="2" xfId="0" applyNumberFormat="1" applyFont="1" applyBorder="1" applyAlignment="1">
      <alignment horizontal="center"/>
    </xf>
    <xf numFmtId="0" fontId="9" fillId="0" borderId="0" xfId="0" applyFont="1" applyAlignment="1">
      <alignment horizontal="center" wrapText="1"/>
    </xf>
    <xf numFmtId="165" fontId="9" fillId="0" borderId="0" xfId="0" applyNumberFormat="1" applyFont="1" applyAlignment="1">
      <alignment horizontal="center" vertical="top"/>
    </xf>
    <xf numFmtId="165" fontId="10" fillId="0" borderId="0" xfId="0" applyNumberFormat="1" applyFont="1" applyAlignment="1">
      <alignment horizontal="center"/>
    </xf>
    <xf numFmtId="165" fontId="6" fillId="0" borderId="2" xfId="0" applyNumberFormat="1" applyFont="1" applyBorder="1" applyAlignment="1">
      <alignment vertical="top" wrapText="1"/>
    </xf>
    <xf numFmtId="165" fontId="26" fillId="0" borderId="0" xfId="0" applyNumberFormat="1" applyFont="1" applyAlignment="1">
      <alignment horizontal="center"/>
    </xf>
    <xf numFmtId="165" fontId="6" fillId="0" borderId="2" xfId="0" applyNumberFormat="1" applyFont="1" applyBorder="1" applyAlignment="1">
      <alignment wrapText="1"/>
    </xf>
    <xf numFmtId="165" fontId="37" fillId="0" borderId="2" xfId="0" applyNumberFormat="1" applyFont="1" applyBorder="1" applyAlignment="1">
      <alignment wrapText="1"/>
    </xf>
    <xf numFmtId="165" fontId="9" fillId="0" borderId="0" xfId="0" applyNumberFormat="1" applyFont="1"/>
    <xf numFmtId="165" fontId="39" fillId="0" borderId="0" xfId="0" applyNumberFormat="1" applyFont="1" applyAlignment="1">
      <alignment horizontal="center"/>
    </xf>
    <xf numFmtId="165" fontId="3" fillId="0" borderId="0" xfId="0" applyNumberFormat="1" applyFont="1"/>
    <xf numFmtId="165" fontId="40" fillId="0" borderId="0" xfId="0" applyNumberFormat="1" applyFont="1" applyAlignment="1">
      <alignment horizontal="center"/>
    </xf>
    <xf numFmtId="165" fontId="17" fillId="0" borderId="0" xfId="0" applyNumberFormat="1" applyFont="1" applyAlignment="1">
      <alignment horizontal="center"/>
    </xf>
    <xf numFmtId="165" fontId="41" fillId="0" borderId="0" xfId="0" applyNumberFormat="1" applyFont="1"/>
    <xf numFmtId="0" fontId="41" fillId="0" borderId="0" xfId="0" applyFont="1"/>
    <xf numFmtId="0" fontId="5" fillId="0" borderId="0" xfId="0" applyFont="1" applyAlignment="1">
      <alignment wrapText="1"/>
    </xf>
    <xf numFmtId="0" fontId="17" fillId="0" borderId="0" xfId="0" applyFont="1" applyAlignment="1">
      <alignment wrapText="1"/>
    </xf>
    <xf numFmtId="0" fontId="17" fillId="0" borderId="0" xfId="0" applyFont="1" applyAlignment="1">
      <alignment horizontal="left" wrapText="1"/>
    </xf>
    <xf numFmtId="0" fontId="3" fillId="0" borderId="0" xfId="0" applyFont="1" applyAlignment="1">
      <alignment horizontal="left"/>
    </xf>
    <xf numFmtId="0" fontId="17" fillId="0" borderId="0" xfId="0" applyFont="1" applyAlignment="1">
      <alignment horizontal="justify"/>
    </xf>
    <xf numFmtId="0" fontId="43" fillId="0" borderId="0" xfId="0" applyFont="1"/>
    <xf numFmtId="0" fontId="44" fillId="0" borderId="0" xfId="0" applyFont="1"/>
    <xf numFmtId="165" fontId="18" fillId="0" borderId="0" xfId="0" applyNumberFormat="1" applyFont="1" applyAlignment="1">
      <alignment horizontal="center"/>
    </xf>
    <xf numFmtId="165" fontId="18" fillId="0" borderId="4" xfId="0" applyNumberFormat="1" applyFont="1" applyBorder="1" applyAlignment="1">
      <alignment horizontal="center" wrapText="1"/>
    </xf>
    <xf numFmtId="165" fontId="18" fillId="0" borderId="5" xfId="0" applyNumberFormat="1" applyFont="1" applyBorder="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left" vertical="top" wrapText="1"/>
    </xf>
    <xf numFmtId="0" fontId="6" fillId="0" borderId="1" xfId="0" applyFont="1" applyBorder="1" applyAlignment="1">
      <alignment horizontal="left" wrapText="1"/>
    </xf>
    <xf numFmtId="165" fontId="3" fillId="0" borderId="2" xfId="0" applyNumberFormat="1" applyFont="1" applyBorder="1" applyAlignment="1">
      <alignment horizontal="left"/>
    </xf>
    <xf numFmtId="165" fontId="19" fillId="0" borderId="4" xfId="0" applyNumberFormat="1" applyFont="1" applyBorder="1" applyAlignment="1">
      <alignment horizontal="justify" vertical="top"/>
    </xf>
    <xf numFmtId="165" fontId="19" fillId="0" borderId="5" xfId="0" applyNumberFormat="1" applyFont="1" applyBorder="1" applyAlignment="1">
      <alignment horizontal="justify" vertical="top"/>
    </xf>
    <xf numFmtId="165" fontId="18" fillId="0" borderId="4" xfId="0" applyNumberFormat="1" applyFont="1" applyBorder="1" applyAlignment="1">
      <alignment horizontal="center"/>
    </xf>
    <xf numFmtId="165" fontId="18" fillId="0" borderId="5" xfId="0" applyNumberFormat="1" applyFont="1" applyBorder="1" applyAlignment="1">
      <alignment horizontal="center"/>
    </xf>
    <xf numFmtId="165" fontId="6" fillId="0" borderId="4" xfId="0" applyNumberFormat="1" applyFont="1" applyBorder="1" applyAlignment="1">
      <alignment horizontal="justify" vertical="top"/>
    </xf>
    <xf numFmtId="165" fontId="6" fillId="0" borderId="5" xfId="0" applyNumberFormat="1" applyFont="1" applyBorder="1" applyAlignment="1">
      <alignment horizontal="justify" vertical="top"/>
    </xf>
    <xf numFmtId="165" fontId="22" fillId="0" borderId="4" xfId="0" applyNumberFormat="1" applyFont="1" applyBorder="1" applyAlignment="1">
      <alignment horizontal="left" vertical="top" wrapText="1"/>
    </xf>
    <xf numFmtId="165" fontId="22" fillId="0" borderId="5" xfId="0" applyNumberFormat="1" applyFont="1" applyBorder="1" applyAlignment="1">
      <alignment horizontal="left" vertical="top" wrapText="1"/>
    </xf>
    <xf numFmtId="0" fontId="17" fillId="0" borderId="0" xfId="0" applyFont="1" applyAlignment="1">
      <alignment wrapText="1"/>
    </xf>
    <xf numFmtId="165" fontId="3" fillId="0" borderId="4" xfId="0" applyNumberFormat="1" applyFont="1" applyBorder="1" applyAlignment="1">
      <alignment horizontal="left" vertical="center" wrapText="1"/>
    </xf>
    <xf numFmtId="165" fontId="3" fillId="0" borderId="5" xfId="0" applyNumberFormat="1" applyFont="1" applyBorder="1" applyAlignment="1">
      <alignment horizontal="left" vertical="center" wrapText="1"/>
    </xf>
    <xf numFmtId="165" fontId="13" fillId="0" borderId="4" xfId="0" applyNumberFormat="1" applyFont="1" applyBorder="1" applyAlignment="1">
      <alignment horizontal="center" wrapText="1"/>
    </xf>
    <xf numFmtId="165" fontId="13" fillId="0" borderId="5" xfId="0" applyNumberFormat="1" applyFont="1" applyBorder="1" applyAlignment="1">
      <alignment horizontal="center" wrapText="1"/>
    </xf>
    <xf numFmtId="165" fontId="2" fillId="0" borderId="0" xfId="0" applyNumberFormat="1" applyFont="1" applyAlignment="1">
      <alignment horizontal="left"/>
    </xf>
    <xf numFmtId="165" fontId="30" fillId="0" borderId="1" xfId="0" applyNumberFormat="1" applyFont="1" applyBorder="1" applyAlignment="1">
      <alignment horizontal="left" wrapText="1"/>
    </xf>
    <xf numFmtId="165" fontId="38" fillId="0" borderId="10" xfId="0" applyNumberFormat="1" applyFont="1" applyBorder="1" applyAlignment="1">
      <alignment horizontal="center" wrapText="1"/>
    </xf>
    <xf numFmtId="165" fontId="38" fillId="0" borderId="3" xfId="0" applyNumberFormat="1" applyFont="1" applyBorder="1" applyAlignment="1">
      <alignment horizontal="center" wrapText="1"/>
    </xf>
    <xf numFmtId="0" fontId="5" fillId="0" borderId="0" xfId="0" applyFont="1" applyAlignment="1">
      <alignment horizontal="left" wrapText="1"/>
    </xf>
    <xf numFmtId="0" fontId="3" fillId="0" borderId="0" xfId="0" applyFont="1" applyAlignment="1">
      <alignment wrapText="1"/>
    </xf>
    <xf numFmtId="0" fontId="17" fillId="0" borderId="0" xfId="0" applyFont="1" applyAlignment="1">
      <alignment horizontal="left" wrapText="1"/>
    </xf>
    <xf numFmtId="0" fontId="3" fillId="0" borderId="0" xfId="0" applyFont="1" applyAlignment="1">
      <alignment horizontal="justify"/>
    </xf>
    <xf numFmtId="0" fontId="3" fillId="0" borderId="0" xfId="0" applyFont="1" applyAlignment="1">
      <alignment horizontal="left"/>
    </xf>
  </cellXfs>
  <cellStyles count="3">
    <cellStyle name="Comma" xfId="1" builtinId="3"/>
    <cellStyle name="Comma 2 2" xfId="2" xr:uid="{2092F95C-4845-433F-B246-DD2F198B2F9B}"/>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647700</xdr:colOff>
      <xdr:row>1</xdr:row>
      <xdr:rowOff>28575</xdr:rowOff>
    </xdr:to>
    <xdr:pic>
      <xdr:nvPicPr>
        <xdr:cNvPr id="2" name="Picture 1">
          <a:extLst>
            <a:ext uri="{FF2B5EF4-FFF2-40B4-BE49-F238E27FC236}">
              <a16:creationId xmlns:a16="http://schemas.microsoft.com/office/drawing/2014/main" id="{BE5FE527-45CF-4961-839E-99D425643B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3" name="Picture 2">
          <a:extLst>
            <a:ext uri="{FF2B5EF4-FFF2-40B4-BE49-F238E27FC236}">
              <a16:creationId xmlns:a16="http://schemas.microsoft.com/office/drawing/2014/main" id="{8C21691B-740A-4D29-ADAD-44828926E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4" name="Picture 3">
          <a:extLst>
            <a:ext uri="{FF2B5EF4-FFF2-40B4-BE49-F238E27FC236}">
              <a16:creationId xmlns:a16="http://schemas.microsoft.com/office/drawing/2014/main" id="{7C96090F-DF1B-4C02-B681-4FD181D7B5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19050</xdr:rowOff>
    </xdr:to>
    <xdr:pic>
      <xdr:nvPicPr>
        <xdr:cNvPr id="5" name="Picture 4">
          <a:extLst>
            <a:ext uri="{FF2B5EF4-FFF2-40B4-BE49-F238E27FC236}">
              <a16:creationId xmlns:a16="http://schemas.microsoft.com/office/drawing/2014/main" id="{1C49B9AD-2CD5-482C-B23A-1FEF0C4CC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6" name="Picture 5">
          <a:extLst>
            <a:ext uri="{FF2B5EF4-FFF2-40B4-BE49-F238E27FC236}">
              <a16:creationId xmlns:a16="http://schemas.microsoft.com/office/drawing/2014/main" id="{B40D4F1B-8B9B-4AF0-82CE-02E6128E1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38100</xdr:rowOff>
    </xdr:to>
    <xdr:pic>
      <xdr:nvPicPr>
        <xdr:cNvPr id="7" name="Picture 6">
          <a:extLst>
            <a:ext uri="{FF2B5EF4-FFF2-40B4-BE49-F238E27FC236}">
              <a16:creationId xmlns:a16="http://schemas.microsoft.com/office/drawing/2014/main" id="{4EDC3ED5-F50C-47EC-94B7-86639A3889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647700</xdr:colOff>
      <xdr:row>1</xdr:row>
      <xdr:rowOff>28575</xdr:rowOff>
    </xdr:to>
    <xdr:pic>
      <xdr:nvPicPr>
        <xdr:cNvPr id="8" name="Picture 7">
          <a:extLst>
            <a:ext uri="{FF2B5EF4-FFF2-40B4-BE49-F238E27FC236}">
              <a16:creationId xmlns:a16="http://schemas.microsoft.com/office/drawing/2014/main" id="{ED28C841-5083-458B-BD2D-67C68D99E9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77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38100</xdr:rowOff>
    </xdr:from>
    <xdr:to>
      <xdr:col>0</xdr:col>
      <xdr:colOff>552450</xdr:colOff>
      <xdr:row>0</xdr:row>
      <xdr:rowOff>190500</xdr:rowOff>
    </xdr:to>
    <xdr:pic>
      <xdr:nvPicPr>
        <xdr:cNvPr id="9" name="Picture 8">
          <a:extLst>
            <a:ext uri="{FF2B5EF4-FFF2-40B4-BE49-F238E27FC236}">
              <a16:creationId xmlns:a16="http://schemas.microsoft.com/office/drawing/2014/main" id="{218215E1-31B1-4A71-88FC-7789308359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8100"/>
          <a:ext cx="4476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4F10-5D0F-4DC4-A576-679EFDA84FB5}">
  <dimension ref="A1:L104"/>
  <sheetViews>
    <sheetView tabSelected="1" zoomScale="120" zoomScaleNormal="120" workbookViewId="0">
      <selection activeCell="E41" sqref="E41"/>
    </sheetView>
  </sheetViews>
  <sheetFormatPr baseColWidth="10" defaultColWidth="8.83203125" defaultRowHeight="15" x14ac:dyDescent="0.2"/>
  <cols>
    <col min="1" max="1" width="45.1640625" customWidth="1"/>
    <col min="2" max="2" width="15.33203125" customWidth="1"/>
    <col min="3" max="3" width="14.6640625" customWidth="1"/>
    <col min="4" max="4" width="15" customWidth="1"/>
    <col min="5" max="5" width="14" customWidth="1"/>
    <col min="6" max="6" width="18.33203125" customWidth="1"/>
    <col min="7" max="7" width="14.33203125" customWidth="1"/>
    <col min="8" max="8" width="15" customWidth="1"/>
    <col min="9" max="9" width="13.33203125" customWidth="1"/>
    <col min="257" max="257" width="23.5" customWidth="1"/>
    <col min="258" max="258" width="15.33203125" customWidth="1"/>
    <col min="259" max="259" width="14.6640625" customWidth="1"/>
    <col min="260" max="260" width="14.33203125" customWidth="1"/>
    <col min="261" max="261" width="17.6640625" customWidth="1"/>
    <col min="262" max="262" width="18.6640625" customWidth="1"/>
    <col min="263" max="263" width="11.83203125" customWidth="1"/>
    <col min="264" max="264" width="15" customWidth="1"/>
    <col min="265" max="265" width="13.33203125" customWidth="1"/>
    <col min="513" max="513" width="23.5" customWidth="1"/>
    <col min="514" max="514" width="15.33203125" customWidth="1"/>
    <col min="515" max="515" width="14.6640625" customWidth="1"/>
    <col min="516" max="516" width="14.33203125" customWidth="1"/>
    <col min="517" max="517" width="17.6640625" customWidth="1"/>
    <col min="518" max="518" width="18.6640625" customWidth="1"/>
    <col min="519" max="519" width="11.83203125" customWidth="1"/>
    <col min="520" max="520" width="15" customWidth="1"/>
    <col min="521" max="521" width="13.33203125" customWidth="1"/>
    <col min="769" max="769" width="23.5" customWidth="1"/>
    <col min="770" max="770" width="15.33203125" customWidth="1"/>
    <col min="771" max="771" width="14.6640625" customWidth="1"/>
    <col min="772" max="772" width="14.33203125" customWidth="1"/>
    <col min="773" max="773" width="17.6640625" customWidth="1"/>
    <col min="774" max="774" width="18.6640625" customWidth="1"/>
    <col min="775" max="775" width="11.83203125" customWidth="1"/>
    <col min="776" max="776" width="15" customWidth="1"/>
    <col min="777" max="777" width="13.33203125" customWidth="1"/>
    <col min="1025" max="1025" width="23.5" customWidth="1"/>
    <col min="1026" max="1026" width="15.33203125" customWidth="1"/>
    <col min="1027" max="1027" width="14.6640625" customWidth="1"/>
    <col min="1028" max="1028" width="14.33203125" customWidth="1"/>
    <col min="1029" max="1029" width="17.6640625" customWidth="1"/>
    <col min="1030" max="1030" width="18.6640625" customWidth="1"/>
    <col min="1031" max="1031" width="11.83203125" customWidth="1"/>
    <col min="1032" max="1032" width="15" customWidth="1"/>
    <col min="1033" max="1033" width="13.33203125" customWidth="1"/>
    <col min="1281" max="1281" width="23.5" customWidth="1"/>
    <col min="1282" max="1282" width="15.33203125" customWidth="1"/>
    <col min="1283" max="1283" width="14.6640625" customWidth="1"/>
    <col min="1284" max="1284" width="14.33203125" customWidth="1"/>
    <col min="1285" max="1285" width="17.6640625" customWidth="1"/>
    <col min="1286" max="1286" width="18.6640625" customWidth="1"/>
    <col min="1287" max="1287" width="11.83203125" customWidth="1"/>
    <col min="1288" max="1288" width="15" customWidth="1"/>
    <col min="1289" max="1289" width="13.33203125" customWidth="1"/>
    <col min="1537" max="1537" width="23.5" customWidth="1"/>
    <col min="1538" max="1538" width="15.33203125" customWidth="1"/>
    <col min="1539" max="1539" width="14.6640625" customWidth="1"/>
    <col min="1540" max="1540" width="14.33203125" customWidth="1"/>
    <col min="1541" max="1541" width="17.6640625" customWidth="1"/>
    <col min="1542" max="1542" width="18.6640625" customWidth="1"/>
    <col min="1543" max="1543" width="11.83203125" customWidth="1"/>
    <col min="1544" max="1544" width="15" customWidth="1"/>
    <col min="1545" max="1545" width="13.33203125" customWidth="1"/>
    <col min="1793" max="1793" width="23.5" customWidth="1"/>
    <col min="1794" max="1794" width="15.33203125" customWidth="1"/>
    <col min="1795" max="1795" width="14.6640625" customWidth="1"/>
    <col min="1796" max="1796" width="14.33203125" customWidth="1"/>
    <col min="1797" max="1797" width="17.6640625" customWidth="1"/>
    <col min="1798" max="1798" width="18.6640625" customWidth="1"/>
    <col min="1799" max="1799" width="11.83203125" customWidth="1"/>
    <col min="1800" max="1800" width="15" customWidth="1"/>
    <col min="1801" max="1801" width="13.33203125" customWidth="1"/>
    <col min="2049" max="2049" width="23.5" customWidth="1"/>
    <col min="2050" max="2050" width="15.33203125" customWidth="1"/>
    <col min="2051" max="2051" width="14.6640625" customWidth="1"/>
    <col min="2052" max="2052" width="14.33203125" customWidth="1"/>
    <col min="2053" max="2053" width="17.6640625" customWidth="1"/>
    <col min="2054" max="2054" width="18.6640625" customWidth="1"/>
    <col min="2055" max="2055" width="11.83203125" customWidth="1"/>
    <col min="2056" max="2056" width="15" customWidth="1"/>
    <col min="2057" max="2057" width="13.33203125" customWidth="1"/>
    <col min="2305" max="2305" width="23.5" customWidth="1"/>
    <col min="2306" max="2306" width="15.33203125" customWidth="1"/>
    <col min="2307" max="2307" width="14.6640625" customWidth="1"/>
    <col min="2308" max="2308" width="14.33203125" customWidth="1"/>
    <col min="2309" max="2309" width="17.6640625" customWidth="1"/>
    <col min="2310" max="2310" width="18.6640625" customWidth="1"/>
    <col min="2311" max="2311" width="11.83203125" customWidth="1"/>
    <col min="2312" max="2312" width="15" customWidth="1"/>
    <col min="2313" max="2313" width="13.33203125" customWidth="1"/>
    <col min="2561" max="2561" width="23.5" customWidth="1"/>
    <col min="2562" max="2562" width="15.33203125" customWidth="1"/>
    <col min="2563" max="2563" width="14.6640625" customWidth="1"/>
    <col min="2564" max="2564" width="14.33203125" customWidth="1"/>
    <col min="2565" max="2565" width="17.6640625" customWidth="1"/>
    <col min="2566" max="2566" width="18.6640625" customWidth="1"/>
    <col min="2567" max="2567" width="11.83203125" customWidth="1"/>
    <col min="2568" max="2568" width="15" customWidth="1"/>
    <col min="2569" max="2569" width="13.33203125" customWidth="1"/>
    <col min="2817" max="2817" width="23.5" customWidth="1"/>
    <col min="2818" max="2818" width="15.33203125" customWidth="1"/>
    <col min="2819" max="2819" width="14.6640625" customWidth="1"/>
    <col min="2820" max="2820" width="14.33203125" customWidth="1"/>
    <col min="2821" max="2821" width="17.6640625" customWidth="1"/>
    <col min="2822" max="2822" width="18.6640625" customWidth="1"/>
    <col min="2823" max="2823" width="11.83203125" customWidth="1"/>
    <col min="2824" max="2824" width="15" customWidth="1"/>
    <col min="2825" max="2825" width="13.33203125" customWidth="1"/>
    <col min="3073" max="3073" width="23.5" customWidth="1"/>
    <col min="3074" max="3074" width="15.33203125" customWidth="1"/>
    <col min="3075" max="3075" width="14.6640625" customWidth="1"/>
    <col min="3076" max="3076" width="14.33203125" customWidth="1"/>
    <col min="3077" max="3077" width="17.6640625" customWidth="1"/>
    <col min="3078" max="3078" width="18.6640625" customWidth="1"/>
    <col min="3079" max="3079" width="11.83203125" customWidth="1"/>
    <col min="3080" max="3080" width="15" customWidth="1"/>
    <col min="3081" max="3081" width="13.33203125" customWidth="1"/>
    <col min="3329" max="3329" width="23.5" customWidth="1"/>
    <col min="3330" max="3330" width="15.33203125" customWidth="1"/>
    <col min="3331" max="3331" width="14.6640625" customWidth="1"/>
    <col min="3332" max="3332" width="14.33203125" customWidth="1"/>
    <col min="3333" max="3333" width="17.6640625" customWidth="1"/>
    <col min="3334" max="3334" width="18.6640625" customWidth="1"/>
    <col min="3335" max="3335" width="11.83203125" customWidth="1"/>
    <col min="3336" max="3336" width="15" customWidth="1"/>
    <col min="3337" max="3337" width="13.33203125" customWidth="1"/>
    <col min="3585" max="3585" width="23.5" customWidth="1"/>
    <col min="3586" max="3586" width="15.33203125" customWidth="1"/>
    <col min="3587" max="3587" width="14.6640625" customWidth="1"/>
    <col min="3588" max="3588" width="14.33203125" customWidth="1"/>
    <col min="3589" max="3589" width="17.6640625" customWidth="1"/>
    <col min="3590" max="3590" width="18.6640625" customWidth="1"/>
    <col min="3591" max="3591" width="11.83203125" customWidth="1"/>
    <col min="3592" max="3592" width="15" customWidth="1"/>
    <col min="3593" max="3593" width="13.33203125" customWidth="1"/>
    <col min="3841" max="3841" width="23.5" customWidth="1"/>
    <col min="3842" max="3842" width="15.33203125" customWidth="1"/>
    <col min="3843" max="3843" width="14.6640625" customWidth="1"/>
    <col min="3844" max="3844" width="14.33203125" customWidth="1"/>
    <col min="3845" max="3845" width="17.6640625" customWidth="1"/>
    <col min="3846" max="3846" width="18.6640625" customWidth="1"/>
    <col min="3847" max="3847" width="11.83203125" customWidth="1"/>
    <col min="3848" max="3848" width="15" customWidth="1"/>
    <col min="3849" max="3849" width="13.33203125" customWidth="1"/>
    <col min="4097" max="4097" width="23.5" customWidth="1"/>
    <col min="4098" max="4098" width="15.33203125" customWidth="1"/>
    <col min="4099" max="4099" width="14.6640625" customWidth="1"/>
    <col min="4100" max="4100" width="14.33203125" customWidth="1"/>
    <col min="4101" max="4101" width="17.6640625" customWidth="1"/>
    <col min="4102" max="4102" width="18.6640625" customWidth="1"/>
    <col min="4103" max="4103" width="11.83203125" customWidth="1"/>
    <col min="4104" max="4104" width="15" customWidth="1"/>
    <col min="4105" max="4105" width="13.33203125" customWidth="1"/>
    <col min="4353" max="4353" width="23.5" customWidth="1"/>
    <col min="4354" max="4354" width="15.33203125" customWidth="1"/>
    <col min="4355" max="4355" width="14.6640625" customWidth="1"/>
    <col min="4356" max="4356" width="14.33203125" customWidth="1"/>
    <col min="4357" max="4357" width="17.6640625" customWidth="1"/>
    <col min="4358" max="4358" width="18.6640625" customWidth="1"/>
    <col min="4359" max="4359" width="11.83203125" customWidth="1"/>
    <col min="4360" max="4360" width="15" customWidth="1"/>
    <col min="4361" max="4361" width="13.33203125" customWidth="1"/>
    <col min="4609" max="4609" width="23.5" customWidth="1"/>
    <col min="4610" max="4610" width="15.33203125" customWidth="1"/>
    <col min="4611" max="4611" width="14.6640625" customWidth="1"/>
    <col min="4612" max="4612" width="14.33203125" customWidth="1"/>
    <col min="4613" max="4613" width="17.6640625" customWidth="1"/>
    <col min="4614" max="4614" width="18.6640625" customWidth="1"/>
    <col min="4615" max="4615" width="11.83203125" customWidth="1"/>
    <col min="4616" max="4616" width="15" customWidth="1"/>
    <col min="4617" max="4617" width="13.33203125" customWidth="1"/>
    <col min="4865" max="4865" width="23.5" customWidth="1"/>
    <col min="4866" max="4866" width="15.33203125" customWidth="1"/>
    <col min="4867" max="4867" width="14.6640625" customWidth="1"/>
    <col min="4868" max="4868" width="14.33203125" customWidth="1"/>
    <col min="4869" max="4869" width="17.6640625" customWidth="1"/>
    <col min="4870" max="4870" width="18.6640625" customWidth="1"/>
    <col min="4871" max="4871" width="11.83203125" customWidth="1"/>
    <col min="4872" max="4872" width="15" customWidth="1"/>
    <col min="4873" max="4873" width="13.33203125" customWidth="1"/>
    <col min="5121" max="5121" width="23.5" customWidth="1"/>
    <col min="5122" max="5122" width="15.33203125" customWidth="1"/>
    <col min="5123" max="5123" width="14.6640625" customWidth="1"/>
    <col min="5124" max="5124" width="14.33203125" customWidth="1"/>
    <col min="5125" max="5125" width="17.6640625" customWidth="1"/>
    <col min="5126" max="5126" width="18.6640625" customWidth="1"/>
    <col min="5127" max="5127" width="11.83203125" customWidth="1"/>
    <col min="5128" max="5128" width="15" customWidth="1"/>
    <col min="5129" max="5129" width="13.33203125" customWidth="1"/>
    <col min="5377" max="5377" width="23.5" customWidth="1"/>
    <col min="5378" max="5378" width="15.33203125" customWidth="1"/>
    <col min="5379" max="5379" width="14.6640625" customWidth="1"/>
    <col min="5380" max="5380" width="14.33203125" customWidth="1"/>
    <col min="5381" max="5381" width="17.6640625" customWidth="1"/>
    <col min="5382" max="5382" width="18.6640625" customWidth="1"/>
    <col min="5383" max="5383" width="11.83203125" customWidth="1"/>
    <col min="5384" max="5384" width="15" customWidth="1"/>
    <col min="5385" max="5385" width="13.33203125" customWidth="1"/>
    <col min="5633" max="5633" width="23.5" customWidth="1"/>
    <col min="5634" max="5634" width="15.33203125" customWidth="1"/>
    <col min="5635" max="5635" width="14.6640625" customWidth="1"/>
    <col min="5636" max="5636" width="14.33203125" customWidth="1"/>
    <col min="5637" max="5637" width="17.6640625" customWidth="1"/>
    <col min="5638" max="5638" width="18.6640625" customWidth="1"/>
    <col min="5639" max="5639" width="11.83203125" customWidth="1"/>
    <col min="5640" max="5640" width="15" customWidth="1"/>
    <col min="5641" max="5641" width="13.33203125" customWidth="1"/>
    <col min="5889" max="5889" width="23.5" customWidth="1"/>
    <col min="5890" max="5890" width="15.33203125" customWidth="1"/>
    <col min="5891" max="5891" width="14.6640625" customWidth="1"/>
    <col min="5892" max="5892" width="14.33203125" customWidth="1"/>
    <col min="5893" max="5893" width="17.6640625" customWidth="1"/>
    <col min="5894" max="5894" width="18.6640625" customWidth="1"/>
    <col min="5895" max="5895" width="11.83203125" customWidth="1"/>
    <col min="5896" max="5896" width="15" customWidth="1"/>
    <col min="5897" max="5897" width="13.33203125" customWidth="1"/>
    <col min="6145" max="6145" width="23.5" customWidth="1"/>
    <col min="6146" max="6146" width="15.33203125" customWidth="1"/>
    <col min="6147" max="6147" width="14.6640625" customWidth="1"/>
    <col min="6148" max="6148" width="14.33203125" customWidth="1"/>
    <col min="6149" max="6149" width="17.6640625" customWidth="1"/>
    <col min="6150" max="6150" width="18.6640625" customWidth="1"/>
    <col min="6151" max="6151" width="11.83203125" customWidth="1"/>
    <col min="6152" max="6152" width="15" customWidth="1"/>
    <col min="6153" max="6153" width="13.33203125" customWidth="1"/>
    <col min="6401" max="6401" width="23.5" customWidth="1"/>
    <col min="6402" max="6402" width="15.33203125" customWidth="1"/>
    <col min="6403" max="6403" width="14.6640625" customWidth="1"/>
    <col min="6404" max="6404" width="14.33203125" customWidth="1"/>
    <col min="6405" max="6405" width="17.6640625" customWidth="1"/>
    <col min="6406" max="6406" width="18.6640625" customWidth="1"/>
    <col min="6407" max="6407" width="11.83203125" customWidth="1"/>
    <col min="6408" max="6408" width="15" customWidth="1"/>
    <col min="6409" max="6409" width="13.33203125" customWidth="1"/>
    <col min="6657" max="6657" width="23.5" customWidth="1"/>
    <col min="6658" max="6658" width="15.33203125" customWidth="1"/>
    <col min="6659" max="6659" width="14.6640625" customWidth="1"/>
    <col min="6660" max="6660" width="14.33203125" customWidth="1"/>
    <col min="6661" max="6661" width="17.6640625" customWidth="1"/>
    <col min="6662" max="6662" width="18.6640625" customWidth="1"/>
    <col min="6663" max="6663" width="11.83203125" customWidth="1"/>
    <col min="6664" max="6664" width="15" customWidth="1"/>
    <col min="6665" max="6665" width="13.33203125" customWidth="1"/>
    <col min="6913" max="6913" width="23.5" customWidth="1"/>
    <col min="6914" max="6914" width="15.33203125" customWidth="1"/>
    <col min="6915" max="6915" width="14.6640625" customWidth="1"/>
    <col min="6916" max="6916" width="14.33203125" customWidth="1"/>
    <col min="6917" max="6917" width="17.6640625" customWidth="1"/>
    <col min="6918" max="6918" width="18.6640625" customWidth="1"/>
    <col min="6919" max="6919" width="11.83203125" customWidth="1"/>
    <col min="6920" max="6920" width="15" customWidth="1"/>
    <col min="6921" max="6921" width="13.33203125" customWidth="1"/>
    <col min="7169" max="7169" width="23.5" customWidth="1"/>
    <col min="7170" max="7170" width="15.33203125" customWidth="1"/>
    <col min="7171" max="7171" width="14.6640625" customWidth="1"/>
    <col min="7172" max="7172" width="14.33203125" customWidth="1"/>
    <col min="7173" max="7173" width="17.6640625" customWidth="1"/>
    <col min="7174" max="7174" width="18.6640625" customWidth="1"/>
    <col min="7175" max="7175" width="11.83203125" customWidth="1"/>
    <col min="7176" max="7176" width="15" customWidth="1"/>
    <col min="7177" max="7177" width="13.33203125" customWidth="1"/>
    <col min="7425" max="7425" width="23.5" customWidth="1"/>
    <col min="7426" max="7426" width="15.33203125" customWidth="1"/>
    <col min="7427" max="7427" width="14.6640625" customWidth="1"/>
    <col min="7428" max="7428" width="14.33203125" customWidth="1"/>
    <col min="7429" max="7429" width="17.6640625" customWidth="1"/>
    <col min="7430" max="7430" width="18.6640625" customWidth="1"/>
    <col min="7431" max="7431" width="11.83203125" customWidth="1"/>
    <col min="7432" max="7432" width="15" customWidth="1"/>
    <col min="7433" max="7433" width="13.33203125" customWidth="1"/>
    <col min="7681" max="7681" width="23.5" customWidth="1"/>
    <col min="7682" max="7682" width="15.33203125" customWidth="1"/>
    <col min="7683" max="7683" width="14.6640625" customWidth="1"/>
    <col min="7684" max="7684" width="14.33203125" customWidth="1"/>
    <col min="7685" max="7685" width="17.6640625" customWidth="1"/>
    <col min="7686" max="7686" width="18.6640625" customWidth="1"/>
    <col min="7687" max="7687" width="11.83203125" customWidth="1"/>
    <col min="7688" max="7688" width="15" customWidth="1"/>
    <col min="7689" max="7689" width="13.33203125" customWidth="1"/>
    <col min="7937" max="7937" width="23.5" customWidth="1"/>
    <col min="7938" max="7938" width="15.33203125" customWidth="1"/>
    <col min="7939" max="7939" width="14.6640625" customWidth="1"/>
    <col min="7940" max="7940" width="14.33203125" customWidth="1"/>
    <col min="7941" max="7941" width="17.6640625" customWidth="1"/>
    <col min="7942" max="7942" width="18.6640625" customWidth="1"/>
    <col min="7943" max="7943" width="11.83203125" customWidth="1"/>
    <col min="7944" max="7944" width="15" customWidth="1"/>
    <col min="7945" max="7945" width="13.33203125" customWidth="1"/>
    <col min="8193" max="8193" width="23.5" customWidth="1"/>
    <col min="8194" max="8194" width="15.33203125" customWidth="1"/>
    <col min="8195" max="8195" width="14.6640625" customWidth="1"/>
    <col min="8196" max="8196" width="14.33203125" customWidth="1"/>
    <col min="8197" max="8197" width="17.6640625" customWidth="1"/>
    <col min="8198" max="8198" width="18.6640625" customWidth="1"/>
    <col min="8199" max="8199" width="11.83203125" customWidth="1"/>
    <col min="8200" max="8200" width="15" customWidth="1"/>
    <col min="8201" max="8201" width="13.33203125" customWidth="1"/>
    <col min="8449" max="8449" width="23.5" customWidth="1"/>
    <col min="8450" max="8450" width="15.33203125" customWidth="1"/>
    <col min="8451" max="8451" width="14.6640625" customWidth="1"/>
    <col min="8452" max="8452" width="14.33203125" customWidth="1"/>
    <col min="8453" max="8453" width="17.6640625" customWidth="1"/>
    <col min="8454" max="8454" width="18.6640625" customWidth="1"/>
    <col min="8455" max="8455" width="11.83203125" customWidth="1"/>
    <col min="8456" max="8456" width="15" customWidth="1"/>
    <col min="8457" max="8457" width="13.33203125" customWidth="1"/>
    <col min="8705" max="8705" width="23.5" customWidth="1"/>
    <col min="8706" max="8706" width="15.33203125" customWidth="1"/>
    <col min="8707" max="8707" width="14.6640625" customWidth="1"/>
    <col min="8708" max="8708" width="14.33203125" customWidth="1"/>
    <col min="8709" max="8709" width="17.6640625" customWidth="1"/>
    <col min="8710" max="8710" width="18.6640625" customWidth="1"/>
    <col min="8711" max="8711" width="11.83203125" customWidth="1"/>
    <col min="8712" max="8712" width="15" customWidth="1"/>
    <col min="8713" max="8713" width="13.33203125" customWidth="1"/>
    <col min="8961" max="8961" width="23.5" customWidth="1"/>
    <col min="8962" max="8962" width="15.33203125" customWidth="1"/>
    <col min="8963" max="8963" width="14.6640625" customWidth="1"/>
    <col min="8964" max="8964" width="14.33203125" customWidth="1"/>
    <col min="8965" max="8965" width="17.6640625" customWidth="1"/>
    <col min="8966" max="8966" width="18.6640625" customWidth="1"/>
    <col min="8967" max="8967" width="11.83203125" customWidth="1"/>
    <col min="8968" max="8968" width="15" customWidth="1"/>
    <col min="8969" max="8969" width="13.33203125" customWidth="1"/>
    <col min="9217" max="9217" width="23.5" customWidth="1"/>
    <col min="9218" max="9218" width="15.33203125" customWidth="1"/>
    <col min="9219" max="9219" width="14.6640625" customWidth="1"/>
    <col min="9220" max="9220" width="14.33203125" customWidth="1"/>
    <col min="9221" max="9221" width="17.6640625" customWidth="1"/>
    <col min="9222" max="9222" width="18.6640625" customWidth="1"/>
    <col min="9223" max="9223" width="11.83203125" customWidth="1"/>
    <col min="9224" max="9224" width="15" customWidth="1"/>
    <col min="9225" max="9225" width="13.33203125" customWidth="1"/>
    <col min="9473" max="9473" width="23.5" customWidth="1"/>
    <col min="9474" max="9474" width="15.33203125" customWidth="1"/>
    <col min="9475" max="9475" width="14.6640625" customWidth="1"/>
    <col min="9476" max="9476" width="14.33203125" customWidth="1"/>
    <col min="9477" max="9477" width="17.6640625" customWidth="1"/>
    <col min="9478" max="9478" width="18.6640625" customWidth="1"/>
    <col min="9479" max="9479" width="11.83203125" customWidth="1"/>
    <col min="9480" max="9480" width="15" customWidth="1"/>
    <col min="9481" max="9481" width="13.33203125" customWidth="1"/>
    <col min="9729" max="9729" width="23.5" customWidth="1"/>
    <col min="9730" max="9730" width="15.33203125" customWidth="1"/>
    <col min="9731" max="9731" width="14.6640625" customWidth="1"/>
    <col min="9732" max="9732" width="14.33203125" customWidth="1"/>
    <col min="9733" max="9733" width="17.6640625" customWidth="1"/>
    <col min="9734" max="9734" width="18.6640625" customWidth="1"/>
    <col min="9735" max="9735" width="11.83203125" customWidth="1"/>
    <col min="9736" max="9736" width="15" customWidth="1"/>
    <col min="9737" max="9737" width="13.33203125" customWidth="1"/>
    <col min="9985" max="9985" width="23.5" customWidth="1"/>
    <col min="9986" max="9986" width="15.33203125" customWidth="1"/>
    <col min="9987" max="9987" width="14.6640625" customWidth="1"/>
    <col min="9988" max="9988" width="14.33203125" customWidth="1"/>
    <col min="9989" max="9989" width="17.6640625" customWidth="1"/>
    <col min="9990" max="9990" width="18.6640625" customWidth="1"/>
    <col min="9991" max="9991" width="11.83203125" customWidth="1"/>
    <col min="9992" max="9992" width="15" customWidth="1"/>
    <col min="9993" max="9993" width="13.33203125" customWidth="1"/>
    <col min="10241" max="10241" width="23.5" customWidth="1"/>
    <col min="10242" max="10242" width="15.33203125" customWidth="1"/>
    <col min="10243" max="10243" width="14.6640625" customWidth="1"/>
    <col min="10244" max="10244" width="14.33203125" customWidth="1"/>
    <col min="10245" max="10245" width="17.6640625" customWidth="1"/>
    <col min="10246" max="10246" width="18.6640625" customWidth="1"/>
    <col min="10247" max="10247" width="11.83203125" customWidth="1"/>
    <col min="10248" max="10248" width="15" customWidth="1"/>
    <col min="10249" max="10249" width="13.33203125" customWidth="1"/>
    <col min="10497" max="10497" width="23.5" customWidth="1"/>
    <col min="10498" max="10498" width="15.33203125" customWidth="1"/>
    <col min="10499" max="10499" width="14.6640625" customWidth="1"/>
    <col min="10500" max="10500" width="14.33203125" customWidth="1"/>
    <col min="10501" max="10501" width="17.6640625" customWidth="1"/>
    <col min="10502" max="10502" width="18.6640625" customWidth="1"/>
    <col min="10503" max="10503" width="11.83203125" customWidth="1"/>
    <col min="10504" max="10504" width="15" customWidth="1"/>
    <col min="10505" max="10505" width="13.33203125" customWidth="1"/>
    <col min="10753" max="10753" width="23.5" customWidth="1"/>
    <col min="10754" max="10754" width="15.33203125" customWidth="1"/>
    <col min="10755" max="10755" width="14.6640625" customWidth="1"/>
    <col min="10756" max="10756" width="14.33203125" customWidth="1"/>
    <col min="10757" max="10757" width="17.6640625" customWidth="1"/>
    <col min="10758" max="10758" width="18.6640625" customWidth="1"/>
    <col min="10759" max="10759" width="11.83203125" customWidth="1"/>
    <col min="10760" max="10760" width="15" customWidth="1"/>
    <col min="10761" max="10761" width="13.33203125" customWidth="1"/>
    <col min="11009" max="11009" width="23.5" customWidth="1"/>
    <col min="11010" max="11010" width="15.33203125" customWidth="1"/>
    <col min="11011" max="11011" width="14.6640625" customWidth="1"/>
    <col min="11012" max="11012" width="14.33203125" customWidth="1"/>
    <col min="11013" max="11013" width="17.6640625" customWidth="1"/>
    <col min="11014" max="11014" width="18.6640625" customWidth="1"/>
    <col min="11015" max="11015" width="11.83203125" customWidth="1"/>
    <col min="11016" max="11016" width="15" customWidth="1"/>
    <col min="11017" max="11017" width="13.33203125" customWidth="1"/>
    <col min="11265" max="11265" width="23.5" customWidth="1"/>
    <col min="11266" max="11266" width="15.33203125" customWidth="1"/>
    <col min="11267" max="11267" width="14.6640625" customWidth="1"/>
    <col min="11268" max="11268" width="14.33203125" customWidth="1"/>
    <col min="11269" max="11269" width="17.6640625" customWidth="1"/>
    <col min="11270" max="11270" width="18.6640625" customWidth="1"/>
    <col min="11271" max="11271" width="11.83203125" customWidth="1"/>
    <col min="11272" max="11272" width="15" customWidth="1"/>
    <col min="11273" max="11273" width="13.33203125" customWidth="1"/>
    <col min="11521" max="11521" width="23.5" customWidth="1"/>
    <col min="11522" max="11522" width="15.33203125" customWidth="1"/>
    <col min="11523" max="11523" width="14.6640625" customWidth="1"/>
    <col min="11524" max="11524" width="14.33203125" customWidth="1"/>
    <col min="11525" max="11525" width="17.6640625" customWidth="1"/>
    <col min="11526" max="11526" width="18.6640625" customWidth="1"/>
    <col min="11527" max="11527" width="11.83203125" customWidth="1"/>
    <col min="11528" max="11528" width="15" customWidth="1"/>
    <col min="11529" max="11529" width="13.33203125" customWidth="1"/>
    <col min="11777" max="11777" width="23.5" customWidth="1"/>
    <col min="11778" max="11778" width="15.33203125" customWidth="1"/>
    <col min="11779" max="11779" width="14.6640625" customWidth="1"/>
    <col min="11780" max="11780" width="14.33203125" customWidth="1"/>
    <col min="11781" max="11781" width="17.6640625" customWidth="1"/>
    <col min="11782" max="11782" width="18.6640625" customWidth="1"/>
    <col min="11783" max="11783" width="11.83203125" customWidth="1"/>
    <col min="11784" max="11784" width="15" customWidth="1"/>
    <col min="11785" max="11785" width="13.33203125" customWidth="1"/>
    <col min="12033" max="12033" width="23.5" customWidth="1"/>
    <col min="12034" max="12034" width="15.33203125" customWidth="1"/>
    <col min="12035" max="12035" width="14.6640625" customWidth="1"/>
    <col min="12036" max="12036" width="14.33203125" customWidth="1"/>
    <col min="12037" max="12037" width="17.6640625" customWidth="1"/>
    <col min="12038" max="12038" width="18.6640625" customWidth="1"/>
    <col min="12039" max="12039" width="11.83203125" customWidth="1"/>
    <col min="12040" max="12040" width="15" customWidth="1"/>
    <col min="12041" max="12041" width="13.33203125" customWidth="1"/>
    <col min="12289" max="12289" width="23.5" customWidth="1"/>
    <col min="12290" max="12290" width="15.33203125" customWidth="1"/>
    <col min="12291" max="12291" width="14.6640625" customWidth="1"/>
    <col min="12292" max="12292" width="14.33203125" customWidth="1"/>
    <col min="12293" max="12293" width="17.6640625" customWidth="1"/>
    <col min="12294" max="12294" width="18.6640625" customWidth="1"/>
    <col min="12295" max="12295" width="11.83203125" customWidth="1"/>
    <col min="12296" max="12296" width="15" customWidth="1"/>
    <col min="12297" max="12297" width="13.33203125" customWidth="1"/>
    <col min="12545" max="12545" width="23.5" customWidth="1"/>
    <col min="12546" max="12546" width="15.33203125" customWidth="1"/>
    <col min="12547" max="12547" width="14.6640625" customWidth="1"/>
    <col min="12548" max="12548" width="14.33203125" customWidth="1"/>
    <col min="12549" max="12549" width="17.6640625" customWidth="1"/>
    <col min="12550" max="12550" width="18.6640625" customWidth="1"/>
    <col min="12551" max="12551" width="11.83203125" customWidth="1"/>
    <col min="12552" max="12552" width="15" customWidth="1"/>
    <col min="12553" max="12553" width="13.33203125" customWidth="1"/>
    <col min="12801" max="12801" width="23.5" customWidth="1"/>
    <col min="12802" max="12802" width="15.33203125" customWidth="1"/>
    <col min="12803" max="12803" width="14.6640625" customWidth="1"/>
    <col min="12804" max="12804" width="14.33203125" customWidth="1"/>
    <col min="12805" max="12805" width="17.6640625" customWidth="1"/>
    <col min="12806" max="12806" width="18.6640625" customWidth="1"/>
    <col min="12807" max="12807" width="11.83203125" customWidth="1"/>
    <col min="12808" max="12808" width="15" customWidth="1"/>
    <col min="12809" max="12809" width="13.33203125" customWidth="1"/>
    <col min="13057" max="13057" width="23.5" customWidth="1"/>
    <col min="13058" max="13058" width="15.33203125" customWidth="1"/>
    <col min="13059" max="13059" width="14.6640625" customWidth="1"/>
    <col min="13060" max="13060" width="14.33203125" customWidth="1"/>
    <col min="13061" max="13061" width="17.6640625" customWidth="1"/>
    <col min="13062" max="13062" width="18.6640625" customWidth="1"/>
    <col min="13063" max="13063" width="11.83203125" customWidth="1"/>
    <col min="13064" max="13064" width="15" customWidth="1"/>
    <col min="13065" max="13065" width="13.33203125" customWidth="1"/>
    <col min="13313" max="13313" width="23.5" customWidth="1"/>
    <col min="13314" max="13314" width="15.33203125" customWidth="1"/>
    <col min="13315" max="13315" width="14.6640625" customWidth="1"/>
    <col min="13316" max="13316" width="14.33203125" customWidth="1"/>
    <col min="13317" max="13317" width="17.6640625" customWidth="1"/>
    <col min="13318" max="13318" width="18.6640625" customWidth="1"/>
    <col min="13319" max="13319" width="11.83203125" customWidth="1"/>
    <col min="13320" max="13320" width="15" customWidth="1"/>
    <col min="13321" max="13321" width="13.33203125" customWidth="1"/>
    <col min="13569" max="13569" width="23.5" customWidth="1"/>
    <col min="13570" max="13570" width="15.33203125" customWidth="1"/>
    <col min="13571" max="13571" width="14.6640625" customWidth="1"/>
    <col min="13572" max="13572" width="14.33203125" customWidth="1"/>
    <col min="13573" max="13573" width="17.6640625" customWidth="1"/>
    <col min="13574" max="13574" width="18.6640625" customWidth="1"/>
    <col min="13575" max="13575" width="11.83203125" customWidth="1"/>
    <col min="13576" max="13576" width="15" customWidth="1"/>
    <col min="13577" max="13577" width="13.33203125" customWidth="1"/>
    <col min="13825" max="13825" width="23.5" customWidth="1"/>
    <col min="13826" max="13826" width="15.33203125" customWidth="1"/>
    <col min="13827" max="13827" width="14.6640625" customWidth="1"/>
    <col min="13828" max="13828" width="14.33203125" customWidth="1"/>
    <col min="13829" max="13829" width="17.6640625" customWidth="1"/>
    <col min="13830" max="13830" width="18.6640625" customWidth="1"/>
    <col min="13831" max="13831" width="11.83203125" customWidth="1"/>
    <col min="13832" max="13832" width="15" customWidth="1"/>
    <col min="13833" max="13833" width="13.33203125" customWidth="1"/>
    <col min="14081" max="14081" width="23.5" customWidth="1"/>
    <col min="14082" max="14082" width="15.33203125" customWidth="1"/>
    <col min="14083" max="14083" width="14.6640625" customWidth="1"/>
    <col min="14084" max="14084" width="14.33203125" customWidth="1"/>
    <col min="14085" max="14085" width="17.6640625" customWidth="1"/>
    <col min="14086" max="14086" width="18.6640625" customWidth="1"/>
    <col min="14087" max="14087" width="11.83203125" customWidth="1"/>
    <col min="14088" max="14088" width="15" customWidth="1"/>
    <col min="14089" max="14089" width="13.33203125" customWidth="1"/>
    <col min="14337" max="14337" width="23.5" customWidth="1"/>
    <col min="14338" max="14338" width="15.33203125" customWidth="1"/>
    <col min="14339" max="14339" width="14.6640625" customWidth="1"/>
    <col min="14340" max="14340" width="14.33203125" customWidth="1"/>
    <col min="14341" max="14341" width="17.6640625" customWidth="1"/>
    <col min="14342" max="14342" width="18.6640625" customWidth="1"/>
    <col min="14343" max="14343" width="11.83203125" customWidth="1"/>
    <col min="14344" max="14344" width="15" customWidth="1"/>
    <col min="14345" max="14345" width="13.33203125" customWidth="1"/>
    <col min="14593" max="14593" width="23.5" customWidth="1"/>
    <col min="14594" max="14594" width="15.33203125" customWidth="1"/>
    <col min="14595" max="14595" width="14.6640625" customWidth="1"/>
    <col min="14596" max="14596" width="14.33203125" customWidth="1"/>
    <col min="14597" max="14597" width="17.6640625" customWidth="1"/>
    <col min="14598" max="14598" width="18.6640625" customWidth="1"/>
    <col min="14599" max="14599" width="11.83203125" customWidth="1"/>
    <col min="14600" max="14600" width="15" customWidth="1"/>
    <col min="14601" max="14601" width="13.33203125" customWidth="1"/>
    <col min="14849" max="14849" width="23.5" customWidth="1"/>
    <col min="14850" max="14850" width="15.33203125" customWidth="1"/>
    <col min="14851" max="14851" width="14.6640625" customWidth="1"/>
    <col min="14852" max="14852" width="14.33203125" customWidth="1"/>
    <col min="14853" max="14853" width="17.6640625" customWidth="1"/>
    <col min="14854" max="14854" width="18.6640625" customWidth="1"/>
    <col min="14855" max="14855" width="11.83203125" customWidth="1"/>
    <col min="14856" max="14856" width="15" customWidth="1"/>
    <col min="14857" max="14857" width="13.33203125" customWidth="1"/>
    <col min="15105" max="15105" width="23.5" customWidth="1"/>
    <col min="15106" max="15106" width="15.33203125" customWidth="1"/>
    <col min="15107" max="15107" width="14.6640625" customWidth="1"/>
    <col min="15108" max="15108" width="14.33203125" customWidth="1"/>
    <col min="15109" max="15109" width="17.6640625" customWidth="1"/>
    <col min="15110" max="15110" width="18.6640625" customWidth="1"/>
    <col min="15111" max="15111" width="11.83203125" customWidth="1"/>
    <col min="15112" max="15112" width="15" customWidth="1"/>
    <col min="15113" max="15113" width="13.33203125" customWidth="1"/>
    <col min="15361" max="15361" width="23.5" customWidth="1"/>
    <col min="15362" max="15362" width="15.33203125" customWidth="1"/>
    <col min="15363" max="15363" width="14.6640625" customWidth="1"/>
    <col min="15364" max="15364" width="14.33203125" customWidth="1"/>
    <col min="15365" max="15365" width="17.6640625" customWidth="1"/>
    <col min="15366" max="15366" width="18.6640625" customWidth="1"/>
    <col min="15367" max="15367" width="11.83203125" customWidth="1"/>
    <col min="15368" max="15368" width="15" customWidth="1"/>
    <col min="15369" max="15369" width="13.33203125" customWidth="1"/>
    <col min="15617" max="15617" width="23.5" customWidth="1"/>
    <col min="15618" max="15618" width="15.33203125" customWidth="1"/>
    <col min="15619" max="15619" width="14.6640625" customWidth="1"/>
    <col min="15620" max="15620" width="14.33203125" customWidth="1"/>
    <col min="15621" max="15621" width="17.6640625" customWidth="1"/>
    <col min="15622" max="15622" width="18.6640625" customWidth="1"/>
    <col min="15623" max="15623" width="11.83203125" customWidth="1"/>
    <col min="15624" max="15624" width="15" customWidth="1"/>
    <col min="15625" max="15625" width="13.33203125" customWidth="1"/>
    <col min="15873" max="15873" width="23.5" customWidth="1"/>
    <col min="15874" max="15874" width="15.33203125" customWidth="1"/>
    <col min="15875" max="15875" width="14.6640625" customWidth="1"/>
    <col min="15876" max="15876" width="14.33203125" customWidth="1"/>
    <col min="15877" max="15877" width="17.6640625" customWidth="1"/>
    <col min="15878" max="15878" width="18.6640625" customWidth="1"/>
    <col min="15879" max="15879" width="11.83203125" customWidth="1"/>
    <col min="15880" max="15880" width="15" customWidth="1"/>
    <col min="15881" max="15881" width="13.33203125" customWidth="1"/>
    <col min="16129" max="16129" width="23.5" customWidth="1"/>
    <col min="16130" max="16130" width="15.33203125" customWidth="1"/>
    <col min="16131" max="16131" width="14.6640625" customWidth="1"/>
    <col min="16132" max="16132" width="14.33203125" customWidth="1"/>
    <col min="16133" max="16133" width="17.6640625" customWidth="1"/>
    <col min="16134" max="16134" width="18.6640625" customWidth="1"/>
    <col min="16135" max="16135" width="11.83203125" customWidth="1"/>
    <col min="16136" max="16136" width="15" customWidth="1"/>
    <col min="16137" max="16137" width="13.33203125" customWidth="1"/>
  </cols>
  <sheetData>
    <row r="1" spans="1:10" ht="16" x14ac:dyDescent="0.2">
      <c r="A1" s="118" t="s">
        <v>0</v>
      </c>
      <c r="B1" s="118"/>
      <c r="C1" s="118"/>
      <c r="D1" s="118"/>
      <c r="E1" s="118"/>
      <c r="F1" s="118"/>
      <c r="G1" s="118"/>
      <c r="H1" s="1"/>
    </row>
    <row r="2" spans="1:10" ht="15.75" customHeight="1" x14ac:dyDescent="0.2">
      <c r="A2" s="119" t="s">
        <v>1</v>
      </c>
      <c r="B2" s="119"/>
      <c r="C2" s="119"/>
      <c r="D2" s="119"/>
      <c r="E2" s="119"/>
      <c r="F2" s="119"/>
      <c r="G2" s="119"/>
      <c r="H2" s="3"/>
    </row>
    <row r="3" spans="1:10" ht="14.25" customHeight="1" x14ac:dyDescent="0.2">
      <c r="A3" s="119" t="s">
        <v>71</v>
      </c>
      <c r="B3" s="119"/>
      <c r="C3" s="119"/>
      <c r="D3" s="119"/>
      <c r="E3" s="119"/>
      <c r="F3" s="119"/>
      <c r="G3" s="119"/>
      <c r="H3" s="3"/>
    </row>
    <row r="4" spans="1:10" ht="14.25" customHeight="1" x14ac:dyDescent="0.2">
      <c r="A4" s="4" t="s">
        <v>2</v>
      </c>
      <c r="B4" s="2"/>
      <c r="C4" s="2"/>
      <c r="D4" s="2"/>
      <c r="E4" s="2"/>
      <c r="F4" s="2"/>
      <c r="G4" s="2"/>
      <c r="H4" s="2"/>
    </row>
    <row r="5" spans="1:10" s="6" customFormat="1" ht="45" customHeight="1" x14ac:dyDescent="0.2">
      <c r="A5" s="120" t="s">
        <v>72</v>
      </c>
      <c r="B5" s="120"/>
      <c r="C5" s="120"/>
      <c r="D5" s="120"/>
      <c r="E5" s="120"/>
      <c r="F5" s="120"/>
      <c r="G5" s="5"/>
      <c r="H5" s="5"/>
    </row>
    <row r="6" spans="1:10" x14ac:dyDescent="0.2">
      <c r="A6" s="121" t="s">
        <v>73</v>
      </c>
      <c r="B6" s="121"/>
      <c r="C6" s="121"/>
      <c r="D6" s="121"/>
      <c r="E6" s="121"/>
      <c r="F6" s="121"/>
    </row>
    <row r="7" spans="1:10" ht="20.25" customHeight="1" x14ac:dyDescent="0.2">
      <c r="A7" s="7" t="s">
        <v>3</v>
      </c>
      <c r="B7" s="8" t="s">
        <v>4</v>
      </c>
      <c r="C7" s="9" t="s">
        <v>74</v>
      </c>
      <c r="D7" s="9" t="s">
        <v>6</v>
      </c>
      <c r="E7" s="9" t="s">
        <v>5</v>
      </c>
      <c r="F7" s="10" t="s">
        <v>84</v>
      </c>
    </row>
    <row r="8" spans="1:10" ht="13.5" customHeight="1" x14ac:dyDescent="0.2">
      <c r="A8" s="11"/>
      <c r="B8" s="12" t="s">
        <v>7</v>
      </c>
      <c r="C8" s="12" t="s">
        <v>7</v>
      </c>
      <c r="D8" s="12" t="s">
        <v>7</v>
      </c>
      <c r="E8" s="12" t="s">
        <v>7</v>
      </c>
      <c r="F8" s="12" t="s">
        <v>7</v>
      </c>
      <c r="J8" t="s">
        <v>3</v>
      </c>
    </row>
    <row r="9" spans="1:10" ht="16.5" customHeight="1" x14ac:dyDescent="0.2">
      <c r="A9" s="13" t="s">
        <v>8</v>
      </c>
      <c r="B9" s="14">
        <v>496.077</v>
      </c>
      <c r="C9" s="14">
        <v>502.7</v>
      </c>
      <c r="D9" s="14">
        <f>C9-B9</f>
        <v>6.6229999999999905</v>
      </c>
      <c r="E9" s="14">
        <v>238.01499999999999</v>
      </c>
      <c r="F9" s="14">
        <f t="shared" ref="F9:F14" si="0">C9-E9</f>
        <v>264.685</v>
      </c>
    </row>
    <row r="10" spans="1:10" ht="16.5" customHeight="1" x14ac:dyDescent="0.2">
      <c r="A10" s="13" t="s">
        <v>9</v>
      </c>
      <c r="B10" s="15">
        <v>388.38099999999997</v>
      </c>
      <c r="C10" s="15">
        <v>512.25300000000004</v>
      </c>
      <c r="D10" s="14">
        <f>C10-B10</f>
        <v>123.87200000000007</v>
      </c>
      <c r="E10" s="15">
        <v>653.91899999999998</v>
      </c>
      <c r="F10" s="14">
        <f t="shared" si="0"/>
        <v>-141.66599999999994</v>
      </c>
    </row>
    <row r="11" spans="1:10" ht="15.75" customHeight="1" x14ac:dyDescent="0.25">
      <c r="A11" s="16" t="s">
        <v>10</v>
      </c>
      <c r="B11" s="17">
        <f>SUM(B9:B10)</f>
        <v>884.45799999999997</v>
      </c>
      <c r="C11" s="18">
        <f>SUM(C9:C10)</f>
        <v>1014.953</v>
      </c>
      <c r="D11" s="14">
        <f>C11-B11</f>
        <v>130.495</v>
      </c>
      <c r="E11" s="18">
        <f>SUM(E9:E10)</f>
        <v>891.93399999999997</v>
      </c>
      <c r="F11" s="14">
        <f t="shared" si="0"/>
        <v>123.01900000000001</v>
      </c>
    </row>
    <row r="12" spans="1:10" ht="16.5" hidden="1" customHeight="1" x14ac:dyDescent="0.25">
      <c r="A12" s="16" t="s">
        <v>11</v>
      </c>
      <c r="B12" s="15">
        <v>0</v>
      </c>
      <c r="C12" s="15">
        <v>0</v>
      </c>
      <c r="D12" s="15">
        <f>C12-B12</f>
        <v>0</v>
      </c>
      <c r="E12" s="15">
        <v>0</v>
      </c>
      <c r="F12" s="15">
        <f t="shared" si="0"/>
        <v>0</v>
      </c>
    </row>
    <row r="13" spans="1:10" ht="0.75" customHeight="1" x14ac:dyDescent="0.2">
      <c r="A13" s="19" t="s">
        <v>12</v>
      </c>
      <c r="B13" s="14">
        <v>0</v>
      </c>
      <c r="C13" s="14">
        <v>0</v>
      </c>
      <c r="D13" s="14">
        <v>0</v>
      </c>
      <c r="E13" s="14">
        <v>0</v>
      </c>
      <c r="F13" s="14">
        <f t="shared" si="0"/>
        <v>0</v>
      </c>
    </row>
    <row r="14" spans="1:10" ht="17.25" hidden="1" customHeight="1" x14ac:dyDescent="0.25">
      <c r="A14" s="20" t="s">
        <v>10</v>
      </c>
      <c r="B14" s="15">
        <f>B11+B12</f>
        <v>884.45799999999997</v>
      </c>
      <c r="C14" s="15">
        <f>C11+C12+C13</f>
        <v>1014.953</v>
      </c>
      <c r="D14" s="15">
        <f>C14-B14</f>
        <v>130.495</v>
      </c>
      <c r="E14" s="15">
        <f>E11+E12+E13</f>
        <v>891.93399999999997</v>
      </c>
      <c r="F14" s="15">
        <f t="shared" si="0"/>
        <v>123.01900000000001</v>
      </c>
    </row>
    <row r="15" spans="1:10" ht="19.5" customHeight="1" x14ac:dyDescent="0.2">
      <c r="A15" s="21"/>
      <c r="B15" s="22"/>
      <c r="C15" s="22"/>
      <c r="D15" s="22"/>
      <c r="E15" s="22"/>
      <c r="F15" s="23"/>
    </row>
    <row r="16" spans="1:10" ht="16" x14ac:dyDescent="0.2">
      <c r="A16" s="122" t="s">
        <v>13</v>
      </c>
      <c r="B16" s="122"/>
      <c r="C16" s="122"/>
      <c r="D16" s="122"/>
      <c r="E16" s="122"/>
      <c r="F16" s="122"/>
      <c r="J16" s="24"/>
    </row>
    <row r="17" spans="1:10" ht="29.25" customHeight="1" x14ac:dyDescent="0.2">
      <c r="A17" s="25" t="s">
        <v>14</v>
      </c>
      <c r="B17" s="10" t="s">
        <v>4</v>
      </c>
      <c r="C17" s="9" t="s">
        <v>74</v>
      </c>
      <c r="D17" s="9" t="s">
        <v>6</v>
      </c>
      <c r="E17" s="9" t="s">
        <v>5</v>
      </c>
      <c r="F17" s="10" t="s">
        <v>84</v>
      </c>
    </row>
    <row r="18" spans="1:10" ht="15" customHeight="1" x14ac:dyDescent="0.2">
      <c r="A18" s="26"/>
      <c r="B18" s="27" t="s">
        <v>15</v>
      </c>
      <c r="C18" s="27" t="s">
        <v>15</v>
      </c>
      <c r="D18" s="27" t="s">
        <v>15</v>
      </c>
      <c r="E18" s="27" t="s">
        <v>16</v>
      </c>
      <c r="F18" s="27" t="s">
        <v>15</v>
      </c>
      <c r="J18" s="24"/>
    </row>
    <row r="19" spans="1:10" ht="24" customHeight="1" x14ac:dyDescent="0.2">
      <c r="A19" s="28" t="s">
        <v>17</v>
      </c>
      <c r="B19" s="29">
        <f>B14</f>
        <v>884.45799999999997</v>
      </c>
      <c r="C19" s="29">
        <f>C14</f>
        <v>1014.953</v>
      </c>
      <c r="D19" s="29">
        <f t="shared" ref="D19:D26" si="1">C19-B19</f>
        <v>130.495</v>
      </c>
      <c r="E19" s="29">
        <f>E14</f>
        <v>891.93399999999997</v>
      </c>
      <c r="F19" s="29">
        <f t="shared" ref="F19:F26" si="2">C19-E19</f>
        <v>123.01900000000001</v>
      </c>
    </row>
    <row r="20" spans="1:10" ht="28.5" customHeight="1" x14ac:dyDescent="0.2">
      <c r="A20" s="30" t="s">
        <v>18</v>
      </c>
      <c r="B20" s="29">
        <v>0</v>
      </c>
      <c r="C20" s="29">
        <v>-48.488</v>
      </c>
      <c r="D20" s="29">
        <f t="shared" si="1"/>
        <v>-48.488</v>
      </c>
      <c r="E20" s="29">
        <v>-65.225999999999999</v>
      </c>
      <c r="F20" s="29">
        <f t="shared" si="2"/>
        <v>16.738</v>
      </c>
    </row>
    <row r="21" spans="1:10" ht="43.5" customHeight="1" x14ac:dyDescent="0.2">
      <c r="A21" s="31" t="s">
        <v>19</v>
      </c>
      <c r="B21" s="29">
        <v>0</v>
      </c>
      <c r="C21" s="29">
        <v>-18.163</v>
      </c>
      <c r="D21" s="29">
        <f t="shared" si="1"/>
        <v>-18.163</v>
      </c>
      <c r="E21" s="29">
        <v>-18.163</v>
      </c>
      <c r="F21" s="29">
        <f t="shared" si="2"/>
        <v>0</v>
      </c>
      <c r="H21" s="24"/>
      <c r="I21" s="32"/>
    </row>
    <row r="22" spans="1:10" ht="22.5" customHeight="1" x14ac:dyDescent="0.2">
      <c r="A22" s="31" t="s">
        <v>20</v>
      </c>
      <c r="B22" s="29">
        <v>0</v>
      </c>
      <c r="C22" s="29">
        <v>0</v>
      </c>
      <c r="D22" s="29">
        <f t="shared" si="1"/>
        <v>0</v>
      </c>
      <c r="E22" s="29">
        <v>-95.811999999999998</v>
      </c>
      <c r="F22" s="29">
        <f t="shared" si="2"/>
        <v>95.811999999999998</v>
      </c>
      <c r="H22" s="24"/>
      <c r="I22" s="32"/>
    </row>
    <row r="23" spans="1:10" ht="15.75" customHeight="1" x14ac:dyDescent="0.2">
      <c r="A23" s="31" t="s">
        <v>75</v>
      </c>
      <c r="B23" s="29">
        <v>0</v>
      </c>
      <c r="C23" s="29">
        <v>-100</v>
      </c>
      <c r="D23" s="29">
        <f t="shared" si="1"/>
        <v>-100</v>
      </c>
      <c r="E23" s="29">
        <v>0</v>
      </c>
      <c r="F23" s="29">
        <f t="shared" si="2"/>
        <v>-100</v>
      </c>
    </row>
    <row r="24" spans="1:10" ht="1.5" hidden="1" customHeight="1" x14ac:dyDescent="0.2">
      <c r="A24" s="31" t="s">
        <v>21</v>
      </c>
      <c r="B24" s="29">
        <v>0</v>
      </c>
      <c r="C24" s="29">
        <v>0</v>
      </c>
      <c r="D24" s="29">
        <f t="shared" si="1"/>
        <v>0</v>
      </c>
      <c r="E24" s="29">
        <v>0</v>
      </c>
      <c r="F24" s="29">
        <f t="shared" si="2"/>
        <v>0</v>
      </c>
    </row>
    <row r="25" spans="1:10" ht="18" customHeight="1" x14ac:dyDescent="0.2">
      <c r="A25" s="31" t="s">
        <v>22</v>
      </c>
      <c r="B25" s="29">
        <v>0</v>
      </c>
      <c r="C25" s="29">
        <f>-211</f>
        <v>-211</v>
      </c>
      <c r="D25" s="29">
        <f t="shared" si="1"/>
        <v>-211</v>
      </c>
      <c r="E25" s="29">
        <f>-150</f>
        <v>-150</v>
      </c>
      <c r="F25" s="29">
        <f t="shared" si="2"/>
        <v>-61</v>
      </c>
    </row>
    <row r="26" spans="1:10" ht="22.5" customHeight="1" x14ac:dyDescent="0.2">
      <c r="A26" s="123" t="s">
        <v>23</v>
      </c>
      <c r="B26" s="116">
        <v>0</v>
      </c>
      <c r="C26" s="116">
        <v>-150</v>
      </c>
      <c r="D26" s="116">
        <f t="shared" si="1"/>
        <v>-150</v>
      </c>
      <c r="E26" s="116">
        <v>-150</v>
      </c>
      <c r="F26" s="116">
        <f t="shared" si="2"/>
        <v>0</v>
      </c>
    </row>
    <row r="27" spans="1:10" ht="0.75" customHeight="1" x14ac:dyDescent="0.2">
      <c r="A27" s="124"/>
      <c r="B27" s="117"/>
      <c r="C27" s="117"/>
      <c r="D27" s="117"/>
      <c r="E27" s="117"/>
      <c r="F27" s="117"/>
      <c r="H27" s="33"/>
    </row>
    <row r="28" spans="1:10" ht="18.75" customHeight="1" x14ac:dyDescent="0.2">
      <c r="A28" s="34" t="s">
        <v>24</v>
      </c>
      <c r="B28" s="35">
        <f>SUM(B19:B27)</f>
        <v>884.45799999999997</v>
      </c>
      <c r="C28" s="35">
        <f>SUM(C19:C27)</f>
        <v>487.30199999999991</v>
      </c>
      <c r="D28" s="35">
        <f>SUM(D19:D27)</f>
        <v>-397.15600000000001</v>
      </c>
      <c r="E28" s="35">
        <f>SUM(E19:E27)</f>
        <v>412.73299999999995</v>
      </c>
      <c r="F28" s="35">
        <f>SUM(F19:F27)</f>
        <v>74.569000000000017</v>
      </c>
      <c r="G28" s="24"/>
      <c r="H28" s="36"/>
      <c r="I28" s="37"/>
    </row>
    <row r="29" spans="1:10" ht="15" customHeight="1" x14ac:dyDescent="0.2">
      <c r="A29" s="127" t="s">
        <v>82</v>
      </c>
      <c r="B29" s="116">
        <v>-6.726</v>
      </c>
      <c r="C29" s="116">
        <v>-16.765000000000001</v>
      </c>
      <c r="D29" s="116">
        <f>C29-B29</f>
        <v>-10.039000000000001</v>
      </c>
      <c r="E29" s="116">
        <v>-22.561</v>
      </c>
      <c r="F29" s="116">
        <f>C29-E29</f>
        <v>5.7959999999999994</v>
      </c>
      <c r="H29" s="38"/>
      <c r="I29" s="39"/>
    </row>
    <row r="30" spans="1:10" ht="13.5" customHeight="1" x14ac:dyDescent="0.2">
      <c r="A30" s="128"/>
      <c r="B30" s="117"/>
      <c r="C30" s="117"/>
      <c r="D30" s="117"/>
      <c r="E30" s="117"/>
      <c r="F30" s="117"/>
    </row>
    <row r="31" spans="1:10" ht="23.25" hidden="1" customHeight="1" x14ac:dyDescent="0.2">
      <c r="A31" s="40" t="s">
        <v>25</v>
      </c>
      <c r="B31" s="41">
        <v>0</v>
      </c>
      <c r="C31" s="41">
        <v>0</v>
      </c>
      <c r="D31" s="41">
        <v>0</v>
      </c>
      <c r="E31" s="41">
        <v>0</v>
      </c>
      <c r="F31" s="41">
        <f>C31-E31</f>
        <v>0</v>
      </c>
    </row>
    <row r="32" spans="1:10" ht="15" customHeight="1" x14ac:dyDescent="0.2">
      <c r="A32" s="129" t="s">
        <v>83</v>
      </c>
      <c r="B32" s="116">
        <v>-8.2940000000000005</v>
      </c>
      <c r="C32" s="116">
        <v>-12.007</v>
      </c>
      <c r="D32" s="116">
        <f>C32-B32</f>
        <v>-3.7129999999999992</v>
      </c>
      <c r="E32" s="116">
        <v>-15.865</v>
      </c>
      <c r="F32" s="125">
        <f>C32-E32</f>
        <v>3.8580000000000005</v>
      </c>
    </row>
    <row r="33" spans="1:10" ht="15" customHeight="1" x14ac:dyDescent="0.2">
      <c r="A33" s="130"/>
      <c r="B33" s="117"/>
      <c r="C33" s="117"/>
      <c r="D33" s="117"/>
      <c r="E33" s="117"/>
      <c r="F33" s="126"/>
    </row>
    <row r="34" spans="1:10" ht="24.75" customHeight="1" x14ac:dyDescent="0.25">
      <c r="A34" s="42" t="s">
        <v>81</v>
      </c>
      <c r="B34" s="43">
        <v>-12.44</v>
      </c>
      <c r="C34" s="29">
        <v>-13.054</v>
      </c>
      <c r="D34" s="29">
        <f>C34-B34</f>
        <v>-0.61400000000000077</v>
      </c>
      <c r="E34" s="29">
        <v>-5.9119999999999999</v>
      </c>
      <c r="F34" s="29">
        <f>C34-E34</f>
        <v>-7.1420000000000003</v>
      </c>
    </row>
    <row r="35" spans="1:10" ht="15" customHeight="1" x14ac:dyDescent="0.2">
      <c r="A35" s="44" t="s">
        <v>26</v>
      </c>
      <c r="B35" s="29">
        <v>0</v>
      </c>
      <c r="C35" s="29">
        <v>-19.510999999999999</v>
      </c>
      <c r="D35" s="29">
        <f>C35-B35</f>
        <v>-19.510999999999999</v>
      </c>
      <c r="E35" s="29">
        <v>-7.4009999999999998</v>
      </c>
      <c r="F35" s="29">
        <f>C35-E35</f>
        <v>-12.11</v>
      </c>
    </row>
    <row r="36" spans="1:10" ht="23.25" customHeight="1" x14ac:dyDescent="0.2">
      <c r="A36" s="45" t="s">
        <v>27</v>
      </c>
      <c r="B36" s="29">
        <v>0</v>
      </c>
      <c r="C36" s="29">
        <f>-2.953</f>
        <v>-2.9529999999999998</v>
      </c>
      <c r="D36" s="29">
        <f>C36-B36</f>
        <v>-2.9529999999999998</v>
      </c>
      <c r="E36" s="29">
        <f>-2.953</f>
        <v>-2.9529999999999998</v>
      </c>
      <c r="F36" s="29">
        <f>C36-E36</f>
        <v>0</v>
      </c>
    </row>
    <row r="37" spans="1:10" ht="24.75" customHeight="1" x14ac:dyDescent="0.2">
      <c r="A37" s="45" t="s">
        <v>28</v>
      </c>
      <c r="B37" s="29">
        <v>0</v>
      </c>
      <c r="C37" s="29">
        <v>0</v>
      </c>
      <c r="D37" s="29">
        <f t="shared" ref="D37:D38" si="3">C37-B37</f>
        <v>0</v>
      </c>
      <c r="E37" s="29">
        <v>-0.159</v>
      </c>
      <c r="F37" s="29">
        <f t="shared" ref="F37:F38" si="4">C37-E37</f>
        <v>0.159</v>
      </c>
    </row>
    <row r="38" spans="1:10" ht="24.75" customHeight="1" x14ac:dyDescent="0.2">
      <c r="A38" s="45" t="s">
        <v>29</v>
      </c>
      <c r="B38" s="29">
        <v>0</v>
      </c>
      <c r="C38" s="29">
        <v>0</v>
      </c>
      <c r="D38" s="29">
        <f t="shared" si="3"/>
        <v>0</v>
      </c>
      <c r="E38" s="29">
        <v>-0.187</v>
      </c>
      <c r="F38" s="29">
        <f t="shared" si="4"/>
        <v>0.187</v>
      </c>
    </row>
    <row r="39" spans="1:10" ht="24.75" customHeight="1" x14ac:dyDescent="0.2">
      <c r="A39" s="46" t="s">
        <v>30</v>
      </c>
      <c r="B39" s="35">
        <f>SUM(B28:B36)</f>
        <v>856.99799999999993</v>
      </c>
      <c r="C39" s="35">
        <f>SUM(C28:C38)</f>
        <v>423.01199999999994</v>
      </c>
      <c r="D39" s="35">
        <f>SUM(D28:D36)</f>
        <v>-433.98599999999999</v>
      </c>
      <c r="E39" s="35">
        <f>SUM(E28:E38)</f>
        <v>357.69499999999999</v>
      </c>
      <c r="F39" s="35">
        <f>SUM(F28:F36)</f>
        <v>64.971000000000018</v>
      </c>
      <c r="H39" s="47"/>
    </row>
    <row r="40" spans="1:10" ht="14.25" customHeight="1" x14ac:dyDescent="0.2">
      <c r="A40" s="48" t="s">
        <v>31</v>
      </c>
      <c r="B40" s="29"/>
      <c r="C40" s="49"/>
      <c r="D40" s="29"/>
      <c r="E40" s="49"/>
      <c r="F40" s="49"/>
      <c r="H40" s="24"/>
    </row>
    <row r="41" spans="1:10" ht="27.75" customHeight="1" x14ac:dyDescent="0.2">
      <c r="A41" s="50" t="s">
        <v>32</v>
      </c>
      <c r="B41" s="29">
        <v>417.49299999999999</v>
      </c>
      <c r="C41" s="29">
        <f>(C39-C44)*0.5268</f>
        <v>190.84857719999999</v>
      </c>
      <c r="D41" s="29">
        <f>C41-B41</f>
        <v>-226.6444228</v>
      </c>
      <c r="E41" s="29">
        <f>(E39-E44)*0.5268</f>
        <v>173.10226560000001</v>
      </c>
      <c r="F41" s="29">
        <f>C41-E41</f>
        <v>17.746311599999984</v>
      </c>
    </row>
    <row r="42" spans="1:10" ht="30" customHeight="1" x14ac:dyDescent="0.2">
      <c r="A42" s="50" t="s">
        <v>33</v>
      </c>
      <c r="B42" s="29">
        <v>211.75800000000001</v>
      </c>
      <c r="C42" s="29">
        <f>(C39-C44)*0.2672</f>
        <v>96.800948799999986</v>
      </c>
      <c r="D42" s="29">
        <f>C42-B42</f>
        <v>-114.95705120000002</v>
      </c>
      <c r="E42" s="29">
        <f>(E39-E44)*0.2672</f>
        <v>87.799782399999998</v>
      </c>
      <c r="F42" s="29">
        <f>C42-E42</f>
        <v>9.0011663999999882</v>
      </c>
    </row>
    <row r="43" spans="1:10" ht="29.25" customHeight="1" x14ac:dyDescent="0.2">
      <c r="A43" s="50" t="s">
        <v>34</v>
      </c>
      <c r="B43" s="29">
        <v>163.25700000000001</v>
      </c>
      <c r="C43" s="29">
        <f>(C39-C44)*0.206</f>
        <v>74.629473999999988</v>
      </c>
      <c r="D43" s="29">
        <f>C43-B43</f>
        <v>-88.627526000000017</v>
      </c>
      <c r="E43" s="29">
        <f>(E39-E44)*0.206</f>
        <v>67.689951999999991</v>
      </c>
      <c r="F43" s="29">
        <f>C43-E43</f>
        <v>6.9395219999999966</v>
      </c>
    </row>
    <row r="44" spans="1:10" ht="24.75" customHeight="1" x14ac:dyDescent="0.2">
      <c r="A44" s="51" t="s">
        <v>78</v>
      </c>
      <c r="B44" s="29">
        <f>0.13*B9</f>
        <v>64.490009999999998</v>
      </c>
      <c r="C44" s="29">
        <v>60.732999999999997</v>
      </c>
      <c r="D44" s="29">
        <f>C44-B44</f>
        <v>-3.7570100000000011</v>
      </c>
      <c r="E44" s="29">
        <v>29.103000000000002</v>
      </c>
      <c r="F44" s="29">
        <f>C44-E44</f>
        <v>31.629999999999995</v>
      </c>
      <c r="H44" s="52"/>
      <c r="J44" s="24"/>
    </row>
    <row r="45" spans="1:10" ht="15.75" customHeight="1" x14ac:dyDescent="0.2">
      <c r="A45" s="132" t="s">
        <v>35</v>
      </c>
      <c r="B45" s="134">
        <f>SUM(B41:B44)</f>
        <v>856.99801000000002</v>
      </c>
      <c r="C45" s="134">
        <f>SUM(C41:C44)</f>
        <v>423.012</v>
      </c>
      <c r="D45" s="134">
        <f>SUM(D41:D44)</f>
        <v>-433.98601000000002</v>
      </c>
      <c r="E45" s="134">
        <f>SUM(E41:E44)</f>
        <v>357.69500000000005</v>
      </c>
      <c r="F45" s="134">
        <f>SUM(F41:F44)</f>
        <v>65.316999999999965</v>
      </c>
      <c r="I45" s="53"/>
    </row>
    <row r="46" spans="1:10" ht="4.5" customHeight="1" x14ac:dyDescent="0.2">
      <c r="A46" s="133"/>
      <c r="B46" s="135"/>
      <c r="C46" s="135"/>
      <c r="D46" s="135"/>
      <c r="E46" s="135"/>
      <c r="F46" s="135"/>
    </row>
    <row r="47" spans="1:10" x14ac:dyDescent="0.2">
      <c r="A47" s="54"/>
      <c r="B47" s="55"/>
      <c r="C47" s="55"/>
      <c r="D47" s="55"/>
      <c r="E47" s="55"/>
      <c r="F47" s="55"/>
    </row>
    <row r="48" spans="1:10" x14ac:dyDescent="0.2">
      <c r="A48" s="54"/>
      <c r="B48" s="55"/>
      <c r="C48" s="55"/>
      <c r="D48" s="55"/>
      <c r="E48" s="55"/>
      <c r="F48" s="55"/>
    </row>
    <row r="49" spans="1:9" x14ac:dyDescent="0.2">
      <c r="A49" s="54"/>
      <c r="B49" s="55"/>
      <c r="C49" s="55"/>
      <c r="D49" s="55"/>
      <c r="E49" s="55"/>
      <c r="F49" s="55"/>
    </row>
    <row r="50" spans="1:9" ht="18" x14ac:dyDescent="0.2">
      <c r="A50" s="56" t="s">
        <v>36</v>
      </c>
      <c r="B50" s="136" t="s">
        <v>37</v>
      </c>
      <c r="C50" s="136"/>
      <c r="D50" s="136"/>
      <c r="E50" s="57"/>
      <c r="F50" s="57"/>
      <c r="G50" s="58"/>
      <c r="H50" s="58"/>
    </row>
    <row r="51" spans="1:9" ht="52.5" customHeight="1" x14ac:dyDescent="0.2">
      <c r="A51" s="137" t="s">
        <v>77</v>
      </c>
      <c r="B51" s="137"/>
      <c r="C51" s="137"/>
      <c r="D51" s="137"/>
      <c r="E51" s="137"/>
      <c r="F51" s="137"/>
      <c r="G51" s="59"/>
      <c r="H51" s="59"/>
    </row>
    <row r="52" spans="1:9" ht="29.25" customHeight="1" x14ac:dyDescent="0.2">
      <c r="A52" s="60"/>
      <c r="B52" s="8" t="s">
        <v>4</v>
      </c>
      <c r="C52" s="9" t="s">
        <v>74</v>
      </c>
      <c r="D52" s="9" t="s">
        <v>6</v>
      </c>
      <c r="E52" s="9" t="s">
        <v>5</v>
      </c>
      <c r="F52" s="10" t="s">
        <v>84</v>
      </c>
    </row>
    <row r="53" spans="1:9" ht="14.25" customHeight="1" x14ac:dyDescent="0.2">
      <c r="A53" s="61"/>
      <c r="B53" s="62" t="s">
        <v>38</v>
      </c>
      <c r="C53" s="63" t="s">
        <v>38</v>
      </c>
      <c r="D53" s="62" t="s">
        <v>38</v>
      </c>
      <c r="E53" s="63" t="s">
        <v>38</v>
      </c>
      <c r="F53" s="63" t="s">
        <v>38</v>
      </c>
    </row>
    <row r="54" spans="1:9" x14ac:dyDescent="0.2">
      <c r="A54" s="64" t="s">
        <v>39</v>
      </c>
      <c r="B54" s="65"/>
      <c r="C54" s="65" t="s">
        <v>3</v>
      </c>
      <c r="D54" s="66"/>
      <c r="E54" s="65"/>
      <c r="F54" s="65"/>
      <c r="H54" t="s">
        <v>3</v>
      </c>
    </row>
    <row r="55" spans="1:9" ht="19" x14ac:dyDescent="0.25">
      <c r="A55" s="67" t="s">
        <v>40</v>
      </c>
      <c r="B55" s="68">
        <v>246.148</v>
      </c>
      <c r="C55" s="68">
        <v>303.55</v>
      </c>
      <c r="D55" s="68">
        <f>C55-B55</f>
        <v>57.402000000000015</v>
      </c>
      <c r="E55" s="68">
        <v>345.72699999999998</v>
      </c>
      <c r="F55" s="68">
        <f>C55-E55</f>
        <v>-42.176999999999964</v>
      </c>
    </row>
    <row r="56" spans="1:9" ht="2.25" customHeight="1" x14ac:dyDescent="0.25">
      <c r="A56" s="69" t="s">
        <v>41</v>
      </c>
      <c r="B56" s="68">
        <v>0</v>
      </c>
      <c r="C56" s="68">
        <v>0</v>
      </c>
      <c r="D56" s="68">
        <f t="shared" ref="D56" si="5">C56-B56</f>
        <v>0</v>
      </c>
      <c r="E56" s="68">
        <v>0</v>
      </c>
      <c r="F56" s="68">
        <f t="shared" ref="F56" si="6">C56-E56</f>
        <v>0</v>
      </c>
    </row>
    <row r="57" spans="1:9" ht="33" customHeight="1" x14ac:dyDescent="0.25">
      <c r="A57" s="70" t="s">
        <v>79</v>
      </c>
      <c r="B57" s="68">
        <v>7.0890000000000004</v>
      </c>
      <c r="C57" s="68">
        <v>8.7420000000000009</v>
      </c>
      <c r="D57" s="68">
        <f>B57-C57</f>
        <v>-1.6530000000000005</v>
      </c>
      <c r="E57" s="68">
        <v>9.9570000000000007</v>
      </c>
      <c r="F57" s="68">
        <f>C57-E57</f>
        <v>-1.2149999999999999</v>
      </c>
    </row>
    <row r="58" spans="1:9" ht="27" customHeight="1" x14ac:dyDescent="0.2">
      <c r="A58" s="69" t="s">
        <v>80</v>
      </c>
      <c r="B58" s="71">
        <f>0.04*B55</f>
        <v>9.8459199999999996</v>
      </c>
      <c r="C58" s="72">
        <v>12.141999999999999</v>
      </c>
      <c r="D58" s="73">
        <f>C58-B58</f>
        <v>2.2960799999999999</v>
      </c>
      <c r="E58" s="72">
        <v>13.829000000000001</v>
      </c>
      <c r="F58" s="72">
        <f>C58-E58</f>
        <v>-1.6870000000000012</v>
      </c>
      <c r="H58" s="24"/>
    </row>
    <row r="59" spans="1:9" ht="23.25" hidden="1" customHeight="1" x14ac:dyDescent="0.2">
      <c r="A59" s="74" t="s">
        <v>42</v>
      </c>
      <c r="B59" s="71">
        <v>0</v>
      </c>
      <c r="C59" s="72">
        <v>0</v>
      </c>
      <c r="D59" s="73">
        <f>C59-B59</f>
        <v>0</v>
      </c>
      <c r="E59" s="72">
        <v>0</v>
      </c>
      <c r="F59" s="72">
        <f>C59-E59</f>
        <v>0</v>
      </c>
      <c r="H59" s="24"/>
    </row>
    <row r="60" spans="1:9" ht="18" x14ac:dyDescent="0.2">
      <c r="A60" s="75" t="s">
        <v>3</v>
      </c>
      <c r="B60" s="76">
        <f>B55-B57-B58</f>
        <v>229.21307999999999</v>
      </c>
      <c r="C60" s="76">
        <f>C55-C56-C57-C58-C59</f>
        <v>282.666</v>
      </c>
      <c r="D60" s="76">
        <f>C60-B60</f>
        <v>53.452920000000006</v>
      </c>
      <c r="E60" s="76">
        <f>E55-E56-E57-E58-E59</f>
        <v>321.94099999999997</v>
      </c>
      <c r="F60" s="76">
        <f>F55-F57-F58</f>
        <v>-39.274999999999963</v>
      </c>
    </row>
    <row r="61" spans="1:9" ht="13.5" customHeight="1" x14ac:dyDescent="0.2">
      <c r="A61" s="75" t="s">
        <v>43</v>
      </c>
      <c r="B61" s="77"/>
      <c r="C61" s="73" t="s">
        <v>3</v>
      </c>
      <c r="D61" s="78"/>
      <c r="E61" s="73" t="s">
        <v>3</v>
      </c>
      <c r="F61" s="73"/>
    </row>
    <row r="62" spans="1:9" ht="18" customHeight="1" x14ac:dyDescent="0.2">
      <c r="A62" s="79" t="s">
        <v>44</v>
      </c>
      <c r="B62" s="73">
        <f>B60*0.15</f>
        <v>34.381961999999994</v>
      </c>
      <c r="C62" s="73">
        <f>C60*0.15</f>
        <v>42.399899999999995</v>
      </c>
      <c r="D62" s="73">
        <f>C62-B62</f>
        <v>8.0179380000000009</v>
      </c>
      <c r="E62" s="73">
        <f>E60*0.15</f>
        <v>48.291149999999995</v>
      </c>
      <c r="F62" s="80">
        <f>C62-E62</f>
        <v>-5.8912499999999994</v>
      </c>
    </row>
    <row r="63" spans="1:9" ht="25.5" customHeight="1" x14ac:dyDescent="0.2">
      <c r="A63" s="81" t="s">
        <v>45</v>
      </c>
      <c r="B63" s="82">
        <f>B60*0.5</f>
        <v>114.60654</v>
      </c>
      <c r="C63" s="82">
        <f>C60*0.5</f>
        <v>141.333</v>
      </c>
      <c r="D63" s="83">
        <f>C63-B63</f>
        <v>26.726460000000003</v>
      </c>
      <c r="E63" s="82">
        <f>E60*0.5</f>
        <v>160.97049999999999</v>
      </c>
      <c r="F63" s="84">
        <f>C63-E63</f>
        <v>-19.637499999999989</v>
      </c>
      <c r="I63" s="24"/>
    </row>
    <row r="64" spans="1:9" ht="26.25" customHeight="1" x14ac:dyDescent="0.2">
      <c r="A64" s="85" t="s">
        <v>46</v>
      </c>
      <c r="B64" s="71">
        <f>B60*0.35</f>
        <v>80.224577999999994</v>
      </c>
      <c r="C64" s="71">
        <f>C60*0.35</f>
        <v>98.933099999999996</v>
      </c>
      <c r="D64" s="73">
        <f>C64-B64</f>
        <v>18.708522000000002</v>
      </c>
      <c r="E64" s="71">
        <f>E60*0.35</f>
        <v>112.67934999999999</v>
      </c>
      <c r="F64" s="86">
        <f>C64-E64</f>
        <v>-13.746249999999989</v>
      </c>
    </row>
    <row r="65" spans="1:10" ht="18" x14ac:dyDescent="0.2">
      <c r="A65" s="75" t="s">
        <v>35</v>
      </c>
      <c r="B65" s="76">
        <f>SUM(B62:B64)</f>
        <v>229.21307999999999</v>
      </c>
      <c r="C65" s="76">
        <f>SUM(C62:C64)</f>
        <v>282.666</v>
      </c>
      <c r="D65" s="17">
        <f>SUM(D62:D64)</f>
        <v>53.452920000000006</v>
      </c>
      <c r="E65" s="76">
        <f>SUM(E62:E64)</f>
        <v>321.94099999999997</v>
      </c>
      <c r="F65" s="76">
        <f>SUM(F62:F64)</f>
        <v>-39.274999999999977</v>
      </c>
    </row>
    <row r="66" spans="1:10" ht="13.5" customHeight="1" x14ac:dyDescent="0.2">
      <c r="A66" s="87"/>
      <c r="B66" s="88"/>
      <c r="C66" s="88"/>
      <c r="D66" s="89"/>
      <c r="E66" s="88"/>
      <c r="F66" s="90"/>
    </row>
    <row r="67" spans="1:10" ht="15" customHeight="1" x14ac:dyDescent="0.2">
      <c r="A67" s="138" t="s">
        <v>47</v>
      </c>
      <c r="B67" s="139"/>
      <c r="C67" s="139"/>
      <c r="D67" s="139"/>
      <c r="E67" s="139"/>
      <c r="F67" s="139"/>
      <c r="G67" s="91"/>
      <c r="H67" s="91"/>
    </row>
    <row r="68" spans="1:10" ht="30.75" customHeight="1" x14ac:dyDescent="0.2">
      <c r="A68" s="60"/>
      <c r="B68" s="92" t="s">
        <v>48</v>
      </c>
      <c r="C68" s="93" t="s">
        <v>49</v>
      </c>
      <c r="D68" s="10" t="s">
        <v>50</v>
      </c>
      <c r="E68" s="10" t="s">
        <v>51</v>
      </c>
      <c r="F68" s="10" t="s">
        <v>35</v>
      </c>
      <c r="H68" s="94"/>
      <c r="I68" s="94"/>
    </row>
    <row r="69" spans="1:10" ht="14.25" customHeight="1" x14ac:dyDescent="0.2">
      <c r="A69" s="60"/>
      <c r="B69" s="62" t="s">
        <v>38</v>
      </c>
      <c r="C69" s="62" t="s">
        <v>38</v>
      </c>
      <c r="D69" s="62" t="s">
        <v>38</v>
      </c>
      <c r="E69" s="62" t="s">
        <v>38</v>
      </c>
      <c r="F69" s="62" t="s">
        <v>38</v>
      </c>
      <c r="H69" s="54"/>
      <c r="I69" s="95"/>
    </row>
    <row r="70" spans="1:10" ht="20.25" customHeight="1" x14ac:dyDescent="0.2">
      <c r="A70" s="79" t="s">
        <v>52</v>
      </c>
      <c r="B70" s="29">
        <f>C41</f>
        <v>190.84857719999999</v>
      </c>
      <c r="C70" s="29">
        <f>C62</f>
        <v>42.399899999999995</v>
      </c>
      <c r="D70" s="73">
        <v>1.6479999999999999</v>
      </c>
      <c r="E70" s="73">
        <f>85.647</f>
        <v>85.647000000000006</v>
      </c>
      <c r="F70" s="73">
        <f>B70+C70+D70+E70</f>
        <v>320.54347719999998</v>
      </c>
      <c r="H70" s="96"/>
      <c r="I70" s="96"/>
      <c r="J70" s="24"/>
    </row>
    <row r="71" spans="1:10" ht="18" x14ac:dyDescent="0.2">
      <c r="A71" s="60" t="s">
        <v>53</v>
      </c>
      <c r="B71" s="29">
        <f>C42</f>
        <v>96.800948799999986</v>
      </c>
      <c r="C71" s="29">
        <f>C63</f>
        <v>141.333</v>
      </c>
      <c r="D71" s="73">
        <v>5.4950000000000001</v>
      </c>
      <c r="E71" s="73">
        <f>42.271+1.171</f>
        <v>43.442</v>
      </c>
      <c r="F71" s="73">
        <f t="shared" ref="F71:F82" si="7">B71+C71+D71+E71</f>
        <v>287.0709488</v>
      </c>
      <c r="H71" s="96"/>
      <c r="I71" s="96"/>
      <c r="J71" s="24"/>
    </row>
    <row r="72" spans="1:10" ht="30" customHeight="1" x14ac:dyDescent="0.2">
      <c r="A72" s="85" t="s">
        <v>54</v>
      </c>
      <c r="B72" s="29">
        <f>C43</f>
        <v>74.629473999999988</v>
      </c>
      <c r="C72" s="73">
        <f>C64</f>
        <v>98.933099999999996</v>
      </c>
      <c r="D72" s="73">
        <v>3.8460000000000001</v>
      </c>
      <c r="E72" s="73">
        <f>32.516+0.975</f>
        <v>33.491</v>
      </c>
      <c r="F72" s="73">
        <f t="shared" si="7"/>
        <v>210.89957399999997</v>
      </c>
      <c r="H72" s="96"/>
      <c r="I72" s="96"/>
    </row>
    <row r="73" spans="1:10" ht="31.5" customHeight="1" x14ac:dyDescent="0.2">
      <c r="A73" s="85" t="s">
        <v>55</v>
      </c>
      <c r="B73" s="29">
        <f>C44</f>
        <v>60.732999999999997</v>
      </c>
      <c r="C73" s="73">
        <v>0</v>
      </c>
      <c r="D73" s="73">
        <v>0</v>
      </c>
      <c r="E73" s="73">
        <v>24.233000000000001</v>
      </c>
      <c r="F73" s="73">
        <f t="shared" si="7"/>
        <v>84.965999999999994</v>
      </c>
      <c r="H73" s="96"/>
      <c r="I73" s="96"/>
    </row>
    <row r="74" spans="1:10" ht="26.25" hidden="1" customHeight="1" x14ac:dyDescent="0.2">
      <c r="A74" s="97" t="s">
        <v>56</v>
      </c>
      <c r="B74" s="73">
        <v>0</v>
      </c>
      <c r="C74" s="73">
        <v>0</v>
      </c>
      <c r="D74" s="73">
        <v>0</v>
      </c>
      <c r="E74" s="73">
        <v>0</v>
      </c>
      <c r="F74" s="73">
        <f t="shared" si="7"/>
        <v>0</v>
      </c>
      <c r="H74" s="96"/>
      <c r="I74" s="96"/>
    </row>
    <row r="75" spans="1:10" ht="1.5" customHeight="1" x14ac:dyDescent="0.2">
      <c r="A75" s="85" t="s">
        <v>57</v>
      </c>
      <c r="B75" s="29">
        <v>0</v>
      </c>
      <c r="C75" s="72">
        <v>0</v>
      </c>
      <c r="D75" s="73"/>
      <c r="E75" s="73">
        <f t="shared" ref="E75" si="8">B75+C75+D75</f>
        <v>0</v>
      </c>
      <c r="F75" s="73">
        <f t="shared" si="7"/>
        <v>0</v>
      </c>
      <c r="H75" s="96"/>
      <c r="I75" s="96"/>
    </row>
    <row r="76" spans="1:10" ht="20.25" customHeight="1" x14ac:dyDescent="0.2">
      <c r="A76" s="79" t="s">
        <v>58</v>
      </c>
      <c r="B76" s="15">
        <f>SUM(B70:B75)</f>
        <v>423.012</v>
      </c>
      <c r="C76" s="15">
        <f>SUM(C70:C75)</f>
        <v>282.666</v>
      </c>
      <c r="D76" s="15">
        <f>SUM(D70:D74)</f>
        <v>10.989000000000001</v>
      </c>
      <c r="E76" s="15">
        <f>SUM(E70:E75)</f>
        <v>186.81299999999999</v>
      </c>
      <c r="F76" s="15">
        <f t="shared" si="7"/>
        <v>903.48</v>
      </c>
      <c r="H76" s="96"/>
      <c r="I76" s="98"/>
    </row>
    <row r="77" spans="1:10" ht="17.25" customHeight="1" x14ac:dyDescent="0.2">
      <c r="A77" s="79" t="s">
        <v>59</v>
      </c>
      <c r="B77" s="73">
        <f>12.007+16.765+13.054</f>
        <v>41.826000000000001</v>
      </c>
      <c r="C77" s="73">
        <f>C58</f>
        <v>12.141999999999999</v>
      </c>
      <c r="D77" s="73">
        <v>0.45800000000000002</v>
      </c>
      <c r="E77" s="73">
        <v>0</v>
      </c>
      <c r="F77" s="73">
        <f t="shared" si="7"/>
        <v>54.426000000000002</v>
      </c>
      <c r="H77" s="96"/>
      <c r="I77" s="98"/>
    </row>
    <row r="78" spans="1:10" ht="28.5" customHeight="1" x14ac:dyDescent="0.2">
      <c r="A78" s="99" t="s">
        <v>60</v>
      </c>
      <c r="B78" s="73">
        <f>150+100+48.488+18.163+19.511+2.953</f>
        <v>339.11500000000001</v>
      </c>
      <c r="C78" s="73">
        <v>8.7420000000000009</v>
      </c>
      <c r="D78" s="73">
        <v>0</v>
      </c>
      <c r="E78" s="73">
        <v>0</v>
      </c>
      <c r="F78" s="73">
        <f t="shared" si="7"/>
        <v>347.85700000000003</v>
      </c>
      <c r="G78" s="115"/>
      <c r="H78" s="96"/>
      <c r="I78" s="98"/>
    </row>
    <row r="79" spans="1:10" ht="27" customHeight="1" x14ac:dyDescent="0.2">
      <c r="A79" s="100" t="s">
        <v>57</v>
      </c>
      <c r="B79" s="73">
        <v>211</v>
      </c>
      <c r="C79" s="73">
        <v>0</v>
      </c>
      <c r="D79" s="73">
        <v>0</v>
      </c>
      <c r="E79" s="73">
        <v>78</v>
      </c>
      <c r="F79" s="73">
        <f t="shared" si="7"/>
        <v>289</v>
      </c>
      <c r="G79" s="115"/>
      <c r="H79" s="96"/>
      <c r="I79" s="98"/>
    </row>
    <row r="80" spans="1:10" ht="27" customHeight="1" x14ac:dyDescent="0.2">
      <c r="A80" s="100" t="s">
        <v>61</v>
      </c>
      <c r="B80" s="73">
        <v>0</v>
      </c>
      <c r="C80" s="73">
        <v>0</v>
      </c>
      <c r="D80" s="73">
        <v>0</v>
      </c>
      <c r="E80" s="73">
        <v>0</v>
      </c>
      <c r="F80" s="73">
        <f t="shared" si="7"/>
        <v>0</v>
      </c>
      <c r="G80" s="115"/>
      <c r="H80" s="96"/>
      <c r="I80" s="98"/>
    </row>
    <row r="81" spans="1:12" ht="18" x14ac:dyDescent="0.2">
      <c r="A81" s="75" t="s">
        <v>62</v>
      </c>
      <c r="B81" s="15">
        <f>SUM(B76:B80)</f>
        <v>1014.953</v>
      </c>
      <c r="C81" s="15">
        <f>SUM(C76:C80)</f>
        <v>303.55</v>
      </c>
      <c r="D81" s="15">
        <f>SUM(D76:D80)</f>
        <v>11.447000000000001</v>
      </c>
      <c r="E81" s="15">
        <f>SUM(E76:E80)</f>
        <v>264.81299999999999</v>
      </c>
      <c r="F81" s="14">
        <f t="shared" si="7"/>
        <v>1594.7629999999999</v>
      </c>
      <c r="G81" s="96"/>
      <c r="H81" s="96"/>
      <c r="I81" s="98"/>
    </row>
    <row r="82" spans="1:12" ht="3.75" customHeight="1" x14ac:dyDescent="0.2">
      <c r="A82" s="101" t="s">
        <v>3</v>
      </c>
      <c r="B82" s="102"/>
      <c r="C82" s="102"/>
      <c r="D82" s="102"/>
      <c r="E82" s="102"/>
      <c r="F82" s="73">
        <f t="shared" si="7"/>
        <v>0</v>
      </c>
      <c r="L82" s="24">
        <f>L76-B76</f>
        <v>-423.012</v>
      </c>
    </row>
    <row r="83" spans="1:12" ht="16" x14ac:dyDescent="0.2">
      <c r="A83" s="103" t="s">
        <v>63</v>
      </c>
      <c r="B83" s="104"/>
      <c r="C83" s="104"/>
      <c r="D83" s="104"/>
      <c r="E83" s="104"/>
      <c r="F83" s="105" t="s">
        <v>3</v>
      </c>
      <c r="G83" s="106"/>
      <c r="H83" s="107"/>
    </row>
    <row r="84" spans="1:12" ht="65.25" customHeight="1" x14ac:dyDescent="0.2">
      <c r="A84" s="140" t="s">
        <v>85</v>
      </c>
      <c r="B84" s="140"/>
      <c r="C84" s="140"/>
      <c r="D84" s="140"/>
      <c r="E84" s="140"/>
      <c r="F84" s="140"/>
      <c r="G84" s="108"/>
      <c r="H84" s="108"/>
    </row>
    <row r="85" spans="1:12" ht="30" customHeight="1" x14ac:dyDescent="0.2">
      <c r="A85" s="140" t="s">
        <v>86</v>
      </c>
      <c r="B85" s="140"/>
      <c r="C85" s="140"/>
      <c r="D85" s="140"/>
      <c r="E85" s="140"/>
      <c r="F85" s="140"/>
      <c r="G85" s="108"/>
      <c r="H85" s="108"/>
    </row>
    <row r="86" spans="1:12" ht="0.75" customHeight="1" x14ac:dyDescent="0.2">
      <c r="A86" s="131" t="s">
        <v>64</v>
      </c>
      <c r="B86" s="131"/>
      <c r="C86" s="131"/>
      <c r="D86" s="131"/>
      <c r="E86" s="131"/>
      <c r="F86" s="131"/>
      <c r="G86" s="107"/>
      <c r="H86" s="107"/>
    </row>
    <row r="87" spans="1:12" ht="17" x14ac:dyDescent="0.2">
      <c r="A87" s="141" t="s">
        <v>65</v>
      </c>
      <c r="B87" s="141"/>
      <c r="C87" s="141"/>
      <c r="D87" s="110"/>
      <c r="E87" s="110" t="s">
        <v>3</v>
      </c>
      <c r="F87" s="110"/>
      <c r="G87" s="107"/>
      <c r="H87" s="107"/>
    </row>
    <row r="88" spans="1:12" ht="30" customHeight="1" x14ac:dyDescent="0.2">
      <c r="A88" s="140" t="s">
        <v>87</v>
      </c>
      <c r="B88" s="140"/>
      <c r="C88" s="140"/>
      <c r="D88" s="140"/>
      <c r="E88" s="140"/>
      <c r="F88" s="140"/>
      <c r="G88" s="108"/>
      <c r="H88" s="108"/>
    </row>
    <row r="89" spans="1:12" ht="16" x14ac:dyDescent="0.2">
      <c r="A89" s="111" t="s">
        <v>66</v>
      </c>
      <c r="B89" s="109"/>
      <c r="C89" s="109"/>
      <c r="D89" s="109"/>
      <c r="E89" s="109"/>
      <c r="F89" s="109"/>
      <c r="G89" s="107"/>
      <c r="H89" s="107"/>
    </row>
    <row r="90" spans="1:12" ht="22.5" customHeight="1" x14ac:dyDescent="0.2">
      <c r="A90" s="142" t="s">
        <v>67</v>
      </c>
      <c r="B90" s="142"/>
      <c r="C90" s="142"/>
      <c r="D90" s="142"/>
      <c r="E90" s="142"/>
      <c r="F90" s="142"/>
      <c r="G90" s="109"/>
      <c r="H90" s="109"/>
    </row>
    <row r="91" spans="1:12" ht="17" x14ac:dyDescent="0.2">
      <c r="A91" s="112" t="s">
        <v>68</v>
      </c>
      <c r="B91" s="113"/>
      <c r="C91" s="113"/>
      <c r="D91" s="113"/>
      <c r="E91" s="113"/>
      <c r="F91" s="113"/>
      <c r="G91" s="107"/>
      <c r="H91" s="107"/>
    </row>
    <row r="92" spans="1:12" ht="3.75" customHeight="1" x14ac:dyDescent="0.2">
      <c r="A92" s="112"/>
      <c r="B92" s="113"/>
      <c r="C92" s="113"/>
      <c r="D92" s="113"/>
      <c r="E92" s="113"/>
      <c r="F92" s="113"/>
      <c r="G92" s="107"/>
      <c r="H92" s="107"/>
    </row>
    <row r="93" spans="1:12" ht="16" x14ac:dyDescent="0.2">
      <c r="A93" s="143" t="s">
        <v>69</v>
      </c>
      <c r="B93" s="143"/>
      <c r="C93" s="113" t="s">
        <v>3</v>
      </c>
      <c r="D93" s="113"/>
      <c r="E93" s="113"/>
      <c r="F93" s="113"/>
      <c r="G93" s="107"/>
      <c r="H93" s="107"/>
    </row>
    <row r="94" spans="1:12" ht="16" x14ac:dyDescent="0.2">
      <c r="A94" s="144" t="s">
        <v>70</v>
      </c>
      <c r="B94" s="144"/>
      <c r="C94" s="144"/>
      <c r="D94" s="113"/>
      <c r="E94" s="113"/>
      <c r="F94" s="113"/>
      <c r="G94" s="107"/>
      <c r="H94" s="107"/>
      <c r="J94" t="s">
        <v>3</v>
      </c>
    </row>
    <row r="95" spans="1:12" ht="16" x14ac:dyDescent="0.2">
      <c r="A95" s="1" t="s">
        <v>76</v>
      </c>
      <c r="B95" s="113"/>
      <c r="C95" s="113"/>
      <c r="D95" s="113"/>
      <c r="E95" s="113"/>
      <c r="F95" s="113"/>
      <c r="G95" s="107"/>
      <c r="H95" s="107"/>
    </row>
    <row r="96" spans="1:12" x14ac:dyDescent="0.2">
      <c r="A96" s="114"/>
      <c r="B96" s="114"/>
      <c r="C96" s="114"/>
      <c r="D96" s="114"/>
      <c r="E96" s="114"/>
      <c r="F96" s="114"/>
    </row>
    <row r="104" spans="1:1" x14ac:dyDescent="0.2">
      <c r="A104" t="s">
        <v>3</v>
      </c>
    </row>
  </sheetData>
  <autoFilter ref="A68:F91" xr:uid="{40A4DF1D-1721-4D4F-AE70-97E9B3A22DCE}"/>
  <mergeCells count="41">
    <mergeCell ref="A87:C87"/>
    <mergeCell ref="A88:F88"/>
    <mergeCell ref="A90:F90"/>
    <mergeCell ref="A93:B93"/>
    <mergeCell ref="A94:C94"/>
    <mergeCell ref="A86:F86"/>
    <mergeCell ref="A45:A46"/>
    <mergeCell ref="B45:B46"/>
    <mergeCell ref="C45:C46"/>
    <mergeCell ref="D45:D46"/>
    <mergeCell ref="E45:E46"/>
    <mergeCell ref="F45:F46"/>
    <mergeCell ref="B50:D50"/>
    <mergeCell ref="A51:F51"/>
    <mergeCell ref="A67:F67"/>
    <mergeCell ref="A84:F84"/>
    <mergeCell ref="A85:F85"/>
    <mergeCell ref="F32:F33"/>
    <mergeCell ref="A29:A30"/>
    <mergeCell ref="B29:B30"/>
    <mergeCell ref="C29:C30"/>
    <mergeCell ref="D29:D30"/>
    <mergeCell ref="E29:E30"/>
    <mergeCell ref="F29:F30"/>
    <mergeCell ref="A32:A33"/>
    <mergeCell ref="B32:B33"/>
    <mergeCell ref="C32:C33"/>
    <mergeCell ref="D32:D33"/>
    <mergeCell ref="E32:E33"/>
    <mergeCell ref="F26:F27"/>
    <mergeCell ref="A1:G1"/>
    <mergeCell ref="A2:G2"/>
    <mergeCell ref="A3:G3"/>
    <mergeCell ref="A5:F5"/>
    <mergeCell ref="A6:F6"/>
    <mergeCell ref="A16:F16"/>
    <mergeCell ref="A26:A27"/>
    <mergeCell ref="B26:B27"/>
    <mergeCell ref="C26:C27"/>
    <mergeCell ref="D26:D27"/>
    <mergeCell ref="E26:E27"/>
  </mergeCells>
  <printOptions horizontalCentered="1" verticalCentered="1"/>
  <pageMargins left="0.51181102362204722" right="0.51181102362204722" top="0.55118110236220474" bottom="0.94488188976377963" header="0.31496062992125984" footer="0.31496062992125984"/>
  <pageSetup paperSize="9" scale="60" fitToHeight="0" orientation="portrait" r:id="rId1"/>
  <rowBreaks count="1" manualBreakCount="1">
    <brk id="47" max="6"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Oct '23</vt:lpstr>
      <vt:lpstr>'Oct ''23'!Print_Area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Nasiru Mahmud</dc:creator>
  <cp:lastModifiedBy>Microsoft Office User</cp:lastModifiedBy>
  <cp:lastPrinted>2023-10-24T14:02:47Z</cp:lastPrinted>
  <dcterms:created xsi:type="dcterms:W3CDTF">2023-10-20T08:07:48Z</dcterms:created>
  <dcterms:modified xsi:type="dcterms:W3CDTF">2023-10-25T12:19:17Z</dcterms:modified>
</cp:coreProperties>
</file>