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October 2022/"/>
    </mc:Choice>
  </mc:AlternateContent>
  <xr:revisionPtr revIDLastSave="0" documentId="8_{386086BC-05B5-E241-BBB5-C3128821B133}" xr6:coauthVersionLast="47" xr6:coauthVersionMax="47" xr10:uidLastSave="{00000000-0000-0000-0000-000000000000}"/>
  <bookViews>
    <workbookView xWindow="0" yWindow="0" windowWidth="35840" windowHeight="22400" xr2:uid="{27F95581-A47E-4783-A224-C6039723E934}"/>
  </bookViews>
  <sheets>
    <sheet name="Oct '22" sheetId="1" r:id="rId1"/>
  </sheets>
  <definedNames>
    <definedName name="_xlnm.Print_Area" localSheetId="0">'Oct ''22'!$A$1:$H$88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0" i="1" l="1"/>
  <c r="D74" i="1" s="1"/>
  <c r="E69" i="1"/>
  <c r="D73" i="1"/>
  <c r="E73" i="1" s="1"/>
  <c r="D68" i="1"/>
  <c r="E68" i="1" s="1"/>
  <c r="B72" i="1"/>
  <c r="E72" i="1" s="1"/>
  <c r="D9" i="1"/>
  <c r="D10" i="1"/>
  <c r="D12" i="1"/>
  <c r="D20" i="1"/>
  <c r="D21" i="1"/>
  <c r="D22" i="1"/>
  <c r="D23" i="1"/>
  <c r="D24" i="1"/>
  <c r="D27" i="1"/>
  <c r="D30" i="1"/>
  <c r="D32" i="1"/>
  <c r="D33" i="1"/>
  <c r="D51" i="1"/>
  <c r="D52" i="1"/>
  <c r="B71" i="1"/>
  <c r="E71" i="1" s="1"/>
  <c r="C34" i="1"/>
  <c r="D34" i="1" s="1"/>
  <c r="E34" i="1"/>
  <c r="E11" i="1"/>
  <c r="E19" i="1" s="1"/>
  <c r="E26" i="1" s="1"/>
  <c r="E35" i="1" s="1"/>
  <c r="E39" i="1" s="1"/>
  <c r="E54" i="1"/>
  <c r="E58" i="1" s="1"/>
  <c r="C72" i="1"/>
  <c r="C71" i="1"/>
  <c r="C54" i="1"/>
  <c r="C56" i="1" s="1"/>
  <c r="F53" i="1"/>
  <c r="B53" i="1"/>
  <c r="D53" i="1" s="1"/>
  <c r="F52" i="1"/>
  <c r="F51" i="1"/>
  <c r="B40" i="1"/>
  <c r="B39" i="1" s="1"/>
  <c r="F32" i="1"/>
  <c r="F30" i="1"/>
  <c r="F27" i="1"/>
  <c r="F24" i="1"/>
  <c r="F23" i="1"/>
  <c r="F22" i="1"/>
  <c r="F21" i="1"/>
  <c r="F20" i="1"/>
  <c r="F13" i="1"/>
  <c r="F12" i="1"/>
  <c r="C11" i="1"/>
  <c r="C14" i="1" s="1"/>
  <c r="D14" i="1" s="1"/>
  <c r="B11" i="1"/>
  <c r="B14" i="1" s="1"/>
  <c r="B19" i="1" s="1"/>
  <c r="B26" i="1" s="1"/>
  <c r="B35" i="1" s="1"/>
  <c r="F10" i="1"/>
  <c r="F9" i="1"/>
  <c r="D40" i="1" l="1"/>
  <c r="D11" i="1"/>
  <c r="E37" i="1"/>
  <c r="E38" i="1"/>
  <c r="E14" i="1"/>
  <c r="F14" i="1" s="1"/>
  <c r="F34" i="1"/>
  <c r="B38" i="1"/>
  <c r="B37" i="1"/>
  <c r="B54" i="1"/>
  <c r="B56" i="1" s="1"/>
  <c r="D56" i="1" s="1"/>
  <c r="F33" i="1"/>
  <c r="F54" i="1"/>
  <c r="C19" i="1"/>
  <c r="D19" i="1" s="1"/>
  <c r="D26" i="1" s="1"/>
  <c r="D35" i="1" s="1"/>
  <c r="E56" i="1"/>
  <c r="E57" i="1"/>
  <c r="F40" i="1"/>
  <c r="C64" i="1"/>
  <c r="F11" i="1"/>
  <c r="B67" i="1"/>
  <c r="E67" i="1" s="1"/>
  <c r="C58" i="1"/>
  <c r="C57" i="1"/>
  <c r="D54" i="1" l="1"/>
  <c r="E41" i="1"/>
  <c r="B57" i="1"/>
  <c r="D57" i="1" s="1"/>
  <c r="B58" i="1"/>
  <c r="D58" i="1" s="1"/>
  <c r="B41" i="1"/>
  <c r="E59" i="1"/>
  <c r="C26" i="1"/>
  <c r="C35" i="1" s="1"/>
  <c r="C38" i="1" s="1"/>
  <c r="D38" i="1" s="1"/>
  <c r="C59" i="1"/>
  <c r="F56" i="1"/>
  <c r="F19" i="1"/>
  <c r="F26" i="1" s="1"/>
  <c r="F35" i="1" s="1"/>
  <c r="C66" i="1"/>
  <c r="F58" i="1"/>
  <c r="C65" i="1"/>
  <c r="F57" i="1"/>
  <c r="D59" i="1" l="1"/>
  <c r="B59" i="1"/>
  <c r="C37" i="1"/>
  <c r="D37" i="1" s="1"/>
  <c r="C39" i="1"/>
  <c r="D39" i="1" s="1"/>
  <c r="C70" i="1"/>
  <c r="F59" i="1"/>
  <c r="B65" i="1"/>
  <c r="E65" i="1" s="1"/>
  <c r="F38" i="1"/>
  <c r="D41" i="1" l="1"/>
  <c r="C74" i="1"/>
  <c r="F37" i="1"/>
  <c r="C41" i="1"/>
  <c r="B66" i="1"/>
  <c r="E66" i="1" s="1"/>
  <c r="F39" i="1"/>
  <c r="B64" i="1"/>
  <c r="E64" i="1" s="1"/>
  <c r="F41" i="1" l="1"/>
  <c r="B70" i="1"/>
  <c r="E70" i="1" s="1"/>
  <c r="L75" i="1" l="1"/>
  <c r="B74" i="1"/>
  <c r="E74" i="1" s="1"/>
</calcChain>
</file>

<file path=xl/sharedStrings.xml><?xml version="1.0" encoding="utf-8"?>
<sst xmlns="http://schemas.openxmlformats.org/spreadsheetml/2006/main" count="121" uniqueCount="80">
  <si>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</si>
  <si>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</si>
  <si>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</si>
  <si>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</si>
  <si>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2022</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</si>
  <si>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</si>
  <si>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</si>
  <si>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</si>
  <si>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</si>
  <si>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</si>
  <si>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</si>
  <si>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</si>
  <si>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</si>
  <si>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</si>
  <si>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</si>
  <si>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</si>
  <si>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Less: 2% arrears of cost of collection on Stamp Duty (48.603)</t>
  </si>
  <si>
    <t>Less:  Arrears of Cost of Collection DPR</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</si>
  <si>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</si>
  <si>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</si>
  <si>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</si>
  <si>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</si>
  <si>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</si>
  <si>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</si>
  <si>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</si>
  <si>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</si>
  <si>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</si>
  <si>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</si>
  <si>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</si>
  <si>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</si>
  <si>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</si>
  <si>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</si>
  <si>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</si>
  <si>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Statutory Revenue</t>
  </si>
  <si>
    <t>VAT</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</si>
  <si>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</si>
  <si>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</si>
  <si>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</si>
  <si>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</si>
  <si>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</si>
  <si>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</si>
  <si>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</si>
  <si>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</si>
  <si>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</si>
  <si>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</si>
  <si>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</si>
  <si>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</si>
  <si>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</si>
  <si>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</si>
  <si>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</si>
  <si>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t>Less: (i) Derivation Refund on withdrawals from ECA</t>
  </si>
  <si>
    <t>Less: (ii) 13% Refunds on Subsidy, Priority Projects &amp; Police Trust Fund(1999 - Dec 2021</t>
  </si>
  <si>
    <t>Less: (iii)  13% Refunds on Subsidy &amp; Priority Projects (2022)</t>
  </si>
  <si>
    <t xml:space="preserve">Less:  (i) Savings and Part of Refund; 20% of amount due to States from withdrawals from ECA (2009-2015)                                            </t>
  </si>
  <si>
    <t>Net Statutory Allocation for Distribution</t>
  </si>
  <si>
    <t>Total funds available</t>
  </si>
  <si>
    <t>Add back: Transfers, Savings &amp; Refunds</t>
  </si>
  <si>
    <t>Summary of Distribution to the three tiers of Govt. (Inclusive of Cost of Collection to NCS, NUPRC &amp; FIRS, Refunds and Savings)</t>
  </si>
  <si>
    <r>
      <t xml:space="preserve">Sylva Okolieaboh, </t>
    </r>
    <r>
      <rPr>
        <b/>
        <sz val="11"/>
        <color indexed="8"/>
        <rFont val="Arial"/>
        <family val="2"/>
      </rPr>
      <t>FCA</t>
    </r>
  </si>
  <si>
    <t>Director Overseeing OAGF</t>
  </si>
  <si>
    <t>Aug.</t>
  </si>
  <si>
    <t>Less: (iv) Savings (Non-Oil Excess Revenue)</t>
  </si>
  <si>
    <t xml:space="preserve">I hereby present the summary of the Federation Account Revenue along with the relevant statements/annexures for the month of September, 2022 in accordance with the existing laws/statutes and relevant revenue allocation formulae for distribution in the month of October, 2022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</si>
  <si>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September, 2022</t>
    </r>
  </si>
  <si>
    <t>Sept.</t>
  </si>
  <si>
    <t>Diff. Sept &amp; Aug.</t>
  </si>
  <si>
    <t xml:space="preserve">  Federation Account Allocation Committee Meeting for the month of October, 2022</t>
  </si>
  <si>
    <r>
      <t xml:space="preserve">Less: Alloc. to NEDC Project </t>
    </r>
    <r>
      <rPr>
        <b/>
        <sz val="10"/>
        <color indexed="8"/>
        <rFont val="Arial"/>
        <family val="2"/>
      </rPr>
      <t>(3% of N195.802)</t>
    </r>
  </si>
  <si>
    <r>
      <t>Less: 4% Cost of collection-</t>
    </r>
    <r>
      <rPr>
        <b/>
        <sz val="9"/>
        <color indexed="8"/>
        <rFont val="Arial"/>
        <family val="2"/>
      </rPr>
      <t>FIRS &amp; NCS (VAT)</t>
    </r>
    <r>
      <rPr>
        <sz val="9"/>
        <color indexed="8"/>
        <rFont val="Arial"/>
        <family val="2"/>
      </rPr>
      <t xml:space="preserve"> (</t>
    </r>
    <r>
      <rPr>
        <b/>
        <sz val="9"/>
        <color indexed="8"/>
        <rFont val="Arial"/>
        <family val="2"/>
      </rPr>
      <t>N203.961</t>
    </r>
    <r>
      <rPr>
        <sz val="9"/>
        <color indexed="8"/>
        <rFont val="Arial"/>
        <family val="2"/>
      </rPr>
      <t xml:space="preserve">) </t>
    </r>
  </si>
  <si>
    <t>26th October, 2022</t>
  </si>
  <si>
    <r>
      <t xml:space="preserve">Derivation(13% of Mineral Revenue) </t>
    </r>
    <r>
      <rPr>
        <b/>
        <sz val="10.5"/>
        <rFont val="Arial"/>
        <family val="2"/>
      </rPr>
      <t>(N461.473)</t>
    </r>
  </si>
  <si>
    <r>
      <t>Less: (iii) 7% Cost of Collection NCS  (</t>
    </r>
    <r>
      <rPr>
        <b/>
        <sz val="12"/>
        <color indexed="8"/>
        <rFont val="Arial"/>
        <family val="2"/>
      </rPr>
      <t>133.029 billion</t>
    </r>
    <r>
      <rPr>
        <sz val="12"/>
        <color indexed="8"/>
        <rFont val="Arial"/>
        <family val="2"/>
      </rPr>
      <t>).</t>
    </r>
  </si>
  <si>
    <r>
      <t xml:space="preserve">Less: (ii) 4% Cost of Collection FIRS </t>
    </r>
    <r>
      <rPr>
        <b/>
        <sz val="11"/>
        <color indexed="8"/>
        <rFont val="Arial"/>
        <family val="2"/>
      </rPr>
      <t>(N153.012 billion)</t>
    </r>
    <r>
      <rPr>
        <sz val="11"/>
        <color indexed="8"/>
        <rFont val="Arial"/>
        <family val="2"/>
      </rPr>
      <t xml:space="preserve">                            </t>
    </r>
  </si>
  <si>
    <r>
      <t>Less:  (iv) 4% Cost of Collection NUPRC (</t>
    </r>
    <r>
      <rPr>
        <b/>
        <sz val="12"/>
        <color indexed="8"/>
        <rFont val="Arial"/>
        <family val="2"/>
      </rPr>
      <t>N262.293 billion</t>
    </r>
    <r>
      <rPr>
        <sz val="12"/>
        <color indexed="8"/>
        <rFont val="Arial"/>
        <family val="2"/>
      </rPr>
      <t xml:space="preserve">)                           </t>
    </r>
  </si>
  <si>
    <t>For the month of September, 2022, the gross revenue available from the Value Added Tax (VAT) was =N=203.960 billion as against =N=231.171 billion distributed in the preceeding month, resulting in a decrease of =N=27.211 billion. The distribution is as follows:</t>
  </si>
  <si>
    <t xml:space="preserve">The gross statutory revenue of =N=825.710 billion received for the month was higher than the sum of =N=654.360 billion received in the previous month by =N=171.350 billion. Oil and Gas Royalties increased tremedously while Petroleum Profit Tax (PPT) and Excise Duty recorded marginal increases. Value Added Tax (VAT), Import Duty and Companies Income Tax (CIT) decreased considerably. </t>
  </si>
  <si>
    <t>EMTL</t>
  </si>
  <si>
    <t xml:space="preserve">The Distributable Statutory Revenue for the month is =N=502.135 billion, VAT is =N=189.928 and EMTL is =N=8.172 billion bringing the total to =N=700.235 billion.                                                                                                                                                                                                                                                                                                                                                                                                                                      </t>
  </si>
  <si>
    <t>Less:  2022 Refund to FIRS</t>
  </si>
  <si>
    <t>The next Federation Account Allocation Committee (FAAC) Meeting is proposed for Wednesday 16th and Thursday 17th of November, 2022 at the Auditorium, FMF Headquarters.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</si>
</sst>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b/>
      <sz val="8"/>
      <color indexed="8"/>
      <name val="Arial"/>
      <family val="2"/>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sz val="7"/>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30" fillId="0" borderId="0" applyFont="0" applyFill="0" applyBorder="0" applyAlignment="0" applyProtection="0"/>
  </cellStyleXfs>
  <cellXfs count="146">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4" fillId="0" borderId="2" xfId="0" applyNumberFormat="1" applyFont="1" applyBorder="1" applyAlignment="1">
      <alignment horizontal="left"/>
    </xf>
    <xf numFmtId="165" fontId="14" fillId="0" borderId="2" xfId="0" applyNumberFormat="1" applyFont="1" applyBorder="1" applyAlignment="1">
      <alignment wrapText="1"/>
    </xf>
    <xf numFmtId="165" fontId="12" fillId="0" borderId="2" xfId="0" applyNumberFormat="1" applyFont="1" applyBorder="1"/>
    <xf numFmtId="165" fontId="14" fillId="0" borderId="3" xfId="0" applyNumberFormat="1" applyFont="1" applyBorder="1"/>
    <xf numFmtId="165" fontId="3" fillId="0" borderId="3" xfId="0" applyNumberFormat="1" applyFont="1" applyBorder="1" applyAlignment="1">
      <alignment horizontal="center"/>
    </xf>
    <xf numFmtId="165" fontId="14"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center" wrapText="1"/>
    </xf>
    <xf numFmtId="166" fontId="0" fillId="0" borderId="0" xfId="0" applyNumberFormat="1"/>
    <xf numFmtId="165" fontId="10" fillId="0" borderId="2" xfId="0" applyNumberFormat="1" applyFont="1" applyBorder="1" applyAlignment="1">
      <alignment horizontal="center" wrapText="1"/>
    </xf>
    <xf numFmtId="164" fontId="19" fillId="0" borderId="0" xfId="1" applyFont="1"/>
    <xf numFmtId="164" fontId="20" fillId="0" borderId="0" xfId="0" applyNumberFormat="1" applyFont="1"/>
    <xf numFmtId="164" fontId="20" fillId="0" borderId="0" xfId="1" applyFont="1"/>
    <xf numFmtId="165" fontId="18" fillId="0" borderId="7" xfId="0" applyNumberFormat="1" applyFont="1" applyBorder="1" applyAlignment="1">
      <alignment horizontal="justify" vertical="top"/>
    </xf>
    <xf numFmtId="165" fontId="17" fillId="0" borderId="7" xfId="0" applyNumberFormat="1" applyFont="1" applyBorder="1" applyAlignment="1">
      <alignment horizontal="center" wrapText="1"/>
    </xf>
    <xf numFmtId="165" fontId="16" fillId="0" borderId="2" xfId="0" applyNumberFormat="1" applyFont="1" applyBorder="1" applyAlignment="1">
      <alignment horizontal="left" vertical="top" wrapText="1"/>
    </xf>
    <xf numFmtId="165" fontId="21" fillId="0" borderId="0" xfId="0" applyNumberFormat="1" applyFont="1" applyAlignment="1">
      <alignment horizontal="center"/>
    </xf>
    <xf numFmtId="165" fontId="18" fillId="0" borderId="2" xfId="0" applyNumberFormat="1" applyFont="1" applyBorder="1" applyAlignment="1">
      <alignment horizontal="lef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7" fillId="0" borderId="2" xfId="0" applyNumberFormat="1" applyFont="1" applyBorder="1" applyAlignment="1">
      <alignment horizontal="right" wrapText="1"/>
    </xf>
    <xf numFmtId="165" fontId="16" fillId="0" borderId="2" xfId="0" applyNumberFormat="1" applyFont="1" applyBorder="1" applyAlignment="1">
      <alignment vertical="top" wrapText="1"/>
    </xf>
    <xf numFmtId="165" fontId="23" fillId="0" borderId="2" xfId="0" applyNumberFormat="1" applyFont="1" applyBorder="1" applyAlignment="1">
      <alignment vertical="top" wrapText="1"/>
    </xf>
    <xf numFmtId="165" fontId="17" fillId="0" borderId="0" xfId="0" applyNumberFormat="1" applyFont="1" applyAlignment="1">
      <alignment horizontal="center" wrapText="1"/>
    </xf>
    <xf numFmtId="165" fontId="9" fillId="0" borderId="0" xfId="0" applyNumberFormat="1" applyFont="1" applyAlignment="1">
      <alignment horizontal="center" vertical="top" wrapText="1"/>
    </xf>
    <xf numFmtId="165" fontId="25" fillId="0" borderId="0" xfId="0" applyNumberFormat="1" applyFont="1" applyAlignment="1">
      <alignment horizontal="center" vertical="top" wrapText="1"/>
    </xf>
    <xf numFmtId="165" fontId="26" fillId="0" borderId="0" xfId="0" applyNumberFormat="1" applyFont="1" applyAlignment="1">
      <alignment horizontal="justify"/>
    </xf>
    <xf numFmtId="165" fontId="27" fillId="0" borderId="0" xfId="0" applyNumberFormat="1" applyFont="1"/>
    <xf numFmtId="0" fontId="28" fillId="0" borderId="0" xfId="0" applyFont="1"/>
    <xf numFmtId="165" fontId="18" fillId="0" borderId="2" xfId="0" applyNumberFormat="1" applyFont="1" applyBorder="1"/>
    <xf numFmtId="165" fontId="30"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2" fillId="0" borderId="2" xfId="0" applyNumberFormat="1" applyFont="1" applyBorder="1" applyAlignment="1">
      <alignment horizontal="center"/>
    </xf>
    <xf numFmtId="165" fontId="30" fillId="0" borderId="2" xfId="0" applyNumberFormat="1" applyFont="1" applyBorder="1" applyAlignment="1">
      <alignment horizontal="center"/>
    </xf>
    <xf numFmtId="165" fontId="33" fillId="0" borderId="2" xfId="0" applyNumberFormat="1" applyFont="1" applyBorder="1" applyAlignment="1">
      <alignment horizontal="center"/>
    </xf>
    <xf numFmtId="165" fontId="18" fillId="0" borderId="2" xfId="0" applyNumberFormat="1" applyFont="1" applyBorder="1" applyAlignment="1">
      <alignment horizontal="left"/>
    </xf>
    <xf numFmtId="165" fontId="34" fillId="0" borderId="2" xfId="0" applyNumberFormat="1" applyFont="1" applyBorder="1" applyAlignment="1">
      <alignment horizontal="center"/>
    </xf>
    <xf numFmtId="165" fontId="6" fillId="0" borderId="2" xfId="0" applyNumberFormat="1" applyFont="1" applyBorder="1" applyAlignment="1">
      <alignment horizontal="left" wrapText="1"/>
    </xf>
    <xf numFmtId="165" fontId="35" fillId="0" borderId="2" xfId="0" applyNumberFormat="1" applyFont="1" applyBorder="1" applyAlignment="1">
      <alignment horizontal="left" wrapText="1"/>
    </xf>
    <xf numFmtId="165" fontId="37" fillId="0" borderId="2" xfId="0" applyNumberFormat="1" applyFont="1" applyBorder="1" applyAlignment="1">
      <alignment horizontal="center" wrapText="1"/>
    </xf>
    <xf numFmtId="165" fontId="37" fillId="0" borderId="2" xfId="0" applyNumberFormat="1" applyFont="1" applyBorder="1" applyAlignment="1">
      <alignment horizontal="center"/>
    </xf>
    <xf numFmtId="165" fontId="17"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7"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8" fillId="0" borderId="2" xfId="0" applyNumberFormat="1" applyFont="1" applyBorder="1" applyAlignment="1">
      <alignment wrapText="1"/>
    </xf>
    <xf numFmtId="165" fontId="17" fillId="0" borderId="2" xfId="2" applyNumberFormat="1" applyFont="1" applyBorder="1" applyAlignment="1">
      <alignment horizontal="center"/>
    </xf>
    <xf numFmtId="165" fontId="18" fillId="0" borderId="2" xfId="0" applyNumberFormat="1" applyFont="1" applyBorder="1" applyAlignment="1">
      <alignment vertical="center" wrapText="1"/>
    </xf>
    <xf numFmtId="165"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xf>
    <xf numFmtId="165" fontId="17" fillId="0" borderId="2" xfId="2" applyNumberFormat="1" applyFont="1" applyBorder="1" applyAlignment="1">
      <alignment horizontal="center" vertical="center"/>
    </xf>
    <xf numFmtId="165" fontId="18" fillId="0" borderId="2" xfId="0" applyNumberFormat="1" applyFont="1" applyBorder="1" applyAlignment="1">
      <alignment vertical="top" wrapText="1"/>
    </xf>
    <xf numFmtId="165" fontId="37" fillId="0" borderId="2" xfId="2" applyNumberFormat="1" applyFont="1" applyBorder="1" applyAlignment="1">
      <alignment horizontal="center"/>
    </xf>
    <xf numFmtId="165" fontId="9" fillId="0" borderId="8" xfId="0" applyNumberFormat="1" applyFont="1" applyBorder="1"/>
    <xf numFmtId="165" fontId="25" fillId="0" borderId="4" xfId="0" applyNumberFormat="1" applyFont="1" applyBorder="1" applyAlignment="1">
      <alignment horizontal="center" wrapText="1"/>
    </xf>
    <xf numFmtId="165" fontId="25" fillId="0" borderId="4" xfId="0" applyNumberFormat="1" applyFont="1" applyBorder="1" applyAlignment="1">
      <alignment horizontal="center"/>
    </xf>
    <xf numFmtId="165" fontId="25" fillId="0" borderId="9" xfId="0" applyNumberFormat="1" applyFont="1" applyBorder="1" applyAlignment="1">
      <alignment horizontal="center" wrapText="1"/>
    </xf>
    <xf numFmtId="165" fontId="18" fillId="0" borderId="6" xfId="0" applyNumberFormat="1" applyFont="1" applyBorder="1"/>
    <xf numFmtId="165" fontId="9" fillId="0" borderId="6" xfId="0" applyNumberFormat="1" applyFont="1" applyBorder="1" applyAlignment="1">
      <alignment horizontal="center" wrapText="1"/>
    </xf>
    <xf numFmtId="165" fontId="9" fillId="0" borderId="6"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22" fillId="0" borderId="2" xfId="0" applyNumberFormat="1" applyFont="1" applyBorder="1" applyAlignment="1">
      <alignment vertical="top" wrapText="1"/>
    </xf>
    <xf numFmtId="165" fontId="25" fillId="0" borderId="0" xfId="0" applyNumberFormat="1" applyFont="1" applyAlignment="1">
      <alignment horizontal="center"/>
    </xf>
    <xf numFmtId="165" fontId="35" fillId="0" borderId="2" xfId="0" applyNumberFormat="1" applyFont="1" applyBorder="1" applyAlignment="1">
      <alignment wrapText="1"/>
    </xf>
    <xf numFmtId="165" fontId="36" fillId="0" borderId="2" xfId="0" applyNumberFormat="1" applyFont="1" applyBorder="1" applyAlignment="1">
      <alignment wrapText="1"/>
    </xf>
    <xf numFmtId="165" fontId="7" fillId="0" borderId="2" xfId="0" applyNumberFormat="1" applyFont="1" applyBorder="1"/>
    <xf numFmtId="165" fontId="9" fillId="0" borderId="0" xfId="0" applyNumberFormat="1" applyFont="1"/>
    <xf numFmtId="165" fontId="38" fillId="0" borderId="0" xfId="0" applyNumberFormat="1" applyFont="1" applyAlignment="1">
      <alignment horizontal="center"/>
    </xf>
    <xf numFmtId="165" fontId="18"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6" fillId="0" borderId="0" xfId="0" applyNumberFormat="1" applyFont="1" applyAlignment="1">
      <alignment horizontal="center"/>
    </xf>
    <xf numFmtId="165" fontId="40" fillId="0" borderId="0" xfId="0" applyNumberFormat="1" applyFont="1"/>
    <xf numFmtId="0" fontId="40" fillId="0" borderId="0" xfId="0" applyFont="1"/>
    <xf numFmtId="0" fontId="16" fillId="0" borderId="0" xfId="0" applyFont="1" applyAlignment="1">
      <alignment horizontal="left" wrapText="1"/>
    </xf>
    <xf numFmtId="0" fontId="3" fillId="0" borderId="0" xfId="0" applyFont="1" applyAlignment="1">
      <alignment horizontal="left"/>
    </xf>
    <xf numFmtId="0" fontId="16" fillId="0" borderId="0" xfId="0" applyFont="1" applyAlignment="1">
      <alignment wrapText="1"/>
    </xf>
    <xf numFmtId="0" fontId="16" fillId="0" borderId="0" xfId="0" applyFont="1" applyAlignment="1">
      <alignment horizontal="justify"/>
    </xf>
    <xf numFmtId="0" fontId="41" fillId="0" borderId="0" xfId="0" applyFont="1"/>
    <xf numFmtId="0" fontId="2" fillId="0" borderId="0" xfId="0" applyFont="1"/>
    <xf numFmtId="0" fontId="42" fillId="0" borderId="0" xfId="0" applyFont="1"/>
    <xf numFmtId="0" fontId="9" fillId="0" borderId="0" xfId="0" applyFont="1" applyBorder="1" applyAlignment="1">
      <alignment horizontal="center" wrapText="1"/>
    </xf>
    <xf numFmtId="165" fontId="9" fillId="0" borderId="0" xfId="0" applyNumberFormat="1" applyFont="1" applyBorder="1" applyAlignment="1">
      <alignment horizontal="center" vertical="top" wrapText="1"/>
    </xf>
    <xf numFmtId="165" fontId="22" fillId="0" borderId="2" xfId="0" applyNumberFormat="1" applyFont="1" applyBorder="1" applyAlignment="1">
      <alignment horizontal="justify" vertical="top" wrapText="1"/>
    </xf>
    <xf numFmtId="165" fontId="36" fillId="0" borderId="2" xfId="0" applyNumberFormat="1" applyFont="1" applyBorder="1" applyAlignment="1">
      <alignment horizontal="justify" vertical="top" wrapText="1"/>
    </xf>
    <xf numFmtId="166" fontId="20" fillId="0" borderId="0" xfId="0" applyNumberFormat="1" applyFont="1"/>
    <xf numFmtId="9" fontId="0" fillId="0" borderId="0" xfId="0" applyNumberFormat="1"/>
    <xf numFmtId="165" fontId="38" fillId="0" borderId="0" xfId="0" applyNumberFormat="1" applyFont="1" applyBorder="1" applyAlignment="1">
      <alignment horizontal="center"/>
    </xf>
    <xf numFmtId="165" fontId="36" fillId="0" borderId="2" xfId="0" applyNumberFormat="1" applyFont="1" applyBorder="1" applyAlignment="1">
      <alignment vertical="top" wrapText="1"/>
    </xf>
    <xf numFmtId="165" fontId="36" fillId="0" borderId="2" xfId="0" applyNumberFormat="1" applyFont="1" applyBorder="1" applyAlignment="1">
      <alignment horizontal="justify"/>
    </xf>
    <xf numFmtId="165" fontId="16" fillId="0" borderId="2" xfId="0" applyNumberFormat="1" applyFont="1" applyBorder="1" applyAlignment="1">
      <alignment horizontal="justify" wrapText="1"/>
    </xf>
    <xf numFmtId="165" fontId="6" fillId="0" borderId="2" xfId="0" applyNumberFormat="1" applyFont="1" applyBorder="1" applyAlignment="1">
      <alignment wrapText="1"/>
    </xf>
    <xf numFmtId="165" fontId="36" fillId="0" borderId="2" xfId="0" applyNumberFormat="1" applyFont="1" applyBorder="1" applyAlignment="1">
      <alignment horizontal="left" wrapText="1"/>
    </xf>
    <xf numFmtId="0" fontId="3" fillId="0" borderId="0" xfId="0" applyFont="1" applyAlignment="1">
      <alignment wrapText="1"/>
    </xf>
    <xf numFmtId="0" fontId="5" fillId="0" borderId="0" xfId="0" applyFont="1" applyAlignment="1">
      <alignment horizontal="left" wrapText="1"/>
    </xf>
    <xf numFmtId="0" fontId="16"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justify"/>
    </xf>
    <xf numFmtId="0" fontId="16" fillId="0" borderId="0" xfId="0" applyFont="1" applyAlignment="1">
      <alignment wrapText="1"/>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2" fillId="0" borderId="0" xfId="0" applyNumberFormat="1" applyFont="1" applyAlignment="1">
      <alignment horizontal="left"/>
    </xf>
    <xf numFmtId="165" fontId="29" fillId="0" borderId="0" xfId="0" applyNumberFormat="1" applyFont="1" applyAlignment="1">
      <alignment horizontal="left" wrapText="1"/>
    </xf>
    <xf numFmtId="165" fontId="32" fillId="0" borderId="10" xfId="0" applyNumberFormat="1" applyFont="1" applyBorder="1" applyAlignment="1">
      <alignment horizontal="left"/>
    </xf>
    <xf numFmtId="165" fontId="32" fillId="0" borderId="1" xfId="0" applyNumberFormat="1" applyFont="1" applyBorder="1" applyAlignment="1">
      <alignment horizontal="left"/>
    </xf>
    <xf numFmtId="165" fontId="32" fillId="0" borderId="0" xfId="0" applyNumberFormat="1" applyFont="1" applyBorder="1" applyAlignment="1">
      <alignment horizontal="left"/>
    </xf>
    <xf numFmtId="165" fontId="32" fillId="0" borderId="0" xfId="0" applyNumberFormat="1" applyFont="1" applyAlignment="1">
      <alignment horizontal="left"/>
    </xf>
    <xf numFmtId="165" fontId="17" fillId="0" borderId="5" xfId="0" applyNumberFormat="1" applyFont="1" applyBorder="1" applyAlignment="1">
      <alignment horizontal="center"/>
    </xf>
    <xf numFmtId="165" fontId="17" fillId="0" borderId="6" xfId="0" applyNumberFormat="1" applyFont="1" applyBorder="1" applyAlignment="1">
      <alignment horizontal="center"/>
    </xf>
    <xf numFmtId="165" fontId="18" fillId="0" borderId="5" xfId="0" applyNumberFormat="1" applyFont="1" applyBorder="1" applyAlignment="1">
      <alignment horizontal="justify" vertical="top"/>
    </xf>
    <xf numFmtId="165" fontId="18" fillId="0" borderId="6" xfId="0" applyNumberFormat="1" applyFont="1" applyBorder="1" applyAlignment="1">
      <alignment horizontal="justify" vertical="top"/>
    </xf>
    <xf numFmtId="165" fontId="17" fillId="0" borderId="5" xfId="0" applyNumberFormat="1" applyFont="1" applyBorder="1" applyAlignment="1">
      <alignment horizontal="center" wrapText="1"/>
    </xf>
    <xf numFmtId="165" fontId="17" fillId="0" borderId="6" xfId="0" applyNumberFormat="1" applyFont="1" applyBorder="1" applyAlignment="1">
      <alignment horizontal="center" wrapText="1"/>
    </xf>
    <xf numFmtId="165" fontId="16" fillId="0" borderId="5" xfId="0" applyNumberFormat="1" applyFont="1" applyBorder="1" applyAlignment="1">
      <alignment horizontal="left" vertical="top" wrapText="1"/>
    </xf>
    <xf numFmtId="165" fontId="16" fillId="0" borderId="6" xfId="0" applyNumberFormat="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43" fillId="0" borderId="5" xfId="0" applyNumberFormat="1" applyFont="1" applyBorder="1" applyAlignment="1">
      <alignment horizontal="justify" vertical="top"/>
    </xf>
    <xf numFmtId="165" fontId="43" fillId="0" borderId="6" xfId="0" applyNumberFormat="1" applyFont="1" applyBorder="1" applyAlignment="1">
      <alignment horizontal="justify" vertical="top"/>
    </xf>
  </cellXfs>
  <cellStyles count="3">
    <cellStyle name="Comma" xfId="1" builtinId="3"/>
    <cellStyle name="Comma 2 2" xfId="2" xr:uid="{AC7627FC-23FD-4A2A-963F-A7D5FA4C2E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3D239B26-4190-4F22-BD4E-BAA529908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FCB3BED6-842A-44D1-93AC-BAC5384FC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63800BEE-A275-4A82-8AFE-78903D7FC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07CF6245-EE4D-4D64-919F-475D3DA8FA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863A3A19-91FD-434F-91A1-0C0142451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244BC74-20BD-42AA-A964-126A61D34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F302D417-E972-4EE9-9292-2764610CF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D158261F-7DAC-4890-9673-5E624442E0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B180-287F-42B4-ADEB-3DE795CA58D6}">
  <sheetPr>
    <pageSetUpPr fitToPage="1"/>
  </sheetPr>
  <dimension ref="A1:L97"/>
  <sheetViews>
    <sheetView tabSelected="1" topLeftCell="A59" zoomScale="130" zoomScaleNormal="130" workbookViewId="0">
      <selection activeCell="C94" sqref="C94"/>
    </sheetView>
  </sheetViews>
  <sheetFormatPr baseColWidth="10" defaultColWidth="8.83203125" defaultRowHeight="15" x14ac:dyDescent="0.2"/>
  <cols>
    <col min="1" max="1" width="23.5" customWidth="1"/>
    <col min="2" max="2" width="15.33203125" customWidth="1"/>
    <col min="3" max="3" width="14.6640625" customWidth="1"/>
    <col min="4" max="4" width="15" customWidth="1"/>
    <col min="5" max="5" width="17.6640625" customWidth="1"/>
    <col min="6" max="6" width="18.6640625" customWidth="1"/>
    <col min="7" max="7" width="11.8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9" t="s">
        <v>0</v>
      </c>
      <c r="B1" s="139"/>
      <c r="C1" s="139"/>
      <c r="D1" s="139"/>
      <c r="E1" s="139"/>
      <c r="F1" s="139"/>
      <c r="G1" s="139"/>
      <c r="H1" s="139"/>
    </row>
    <row r="2" spans="1:10" ht="16" x14ac:dyDescent="0.2">
      <c r="A2" s="140" t="s">
        <v>1</v>
      </c>
      <c r="B2" s="140"/>
      <c r="C2" s="140"/>
      <c r="D2" s="140"/>
      <c r="E2" s="140"/>
      <c r="F2" s="140"/>
      <c r="G2" s="140"/>
      <c r="H2" s="140"/>
    </row>
    <row r="3" spans="1:10" ht="14.25" customHeight="1" x14ac:dyDescent="0.2">
      <c r="A3" s="140" t="s">
        <v>66</v>
      </c>
      <c r="B3" s="140"/>
      <c r="C3" s="140"/>
      <c r="D3" s="140"/>
      <c r="E3" s="140"/>
      <c r="F3" s="140"/>
      <c r="G3" s="140"/>
      <c r="H3" s="140"/>
    </row>
    <row r="4" spans="1:10" ht="14.25" customHeight="1" x14ac:dyDescent="0.2">
      <c r="A4" s="1" t="s">
        <v>2</v>
      </c>
      <c r="B4" s="2"/>
      <c r="C4" s="2"/>
      <c r="D4" s="2"/>
      <c r="E4" s="2"/>
      <c r="F4" s="2"/>
      <c r="G4" s="2"/>
      <c r="H4" s="2"/>
    </row>
    <row r="5" spans="1:10" s="3" customFormat="1" ht="45" customHeight="1" x14ac:dyDescent="0.2">
      <c r="A5" s="141" t="s">
        <v>62</v>
      </c>
      <c r="B5" s="141"/>
      <c r="C5" s="141"/>
      <c r="D5" s="141"/>
      <c r="E5" s="141"/>
      <c r="F5" s="141"/>
      <c r="G5" s="141"/>
      <c r="H5" s="141"/>
    </row>
    <row r="6" spans="1:10" x14ac:dyDescent="0.2">
      <c r="A6" s="142" t="s">
        <v>63</v>
      </c>
      <c r="B6" s="142"/>
      <c r="C6" s="142"/>
      <c r="D6" s="142"/>
      <c r="E6" s="142"/>
      <c r="F6" s="142"/>
    </row>
    <row r="7" spans="1:10" ht="27.75" customHeight="1" x14ac:dyDescent="0.2">
      <c r="A7" s="4" t="s">
        <v>3</v>
      </c>
      <c r="B7" s="5" t="s">
        <v>4</v>
      </c>
      <c r="C7" s="6" t="s">
        <v>64</v>
      </c>
      <c r="D7" s="6" t="s">
        <v>5</v>
      </c>
      <c r="E7" s="6" t="s">
        <v>60</v>
      </c>
      <c r="F7" s="7" t="s">
        <v>65</v>
      </c>
    </row>
    <row r="8" spans="1:10" ht="16" x14ac:dyDescent="0.2">
      <c r="A8" s="8"/>
      <c r="B8" s="9" t="s">
        <v>6</v>
      </c>
      <c r="C8" s="9" t="s">
        <v>6</v>
      </c>
      <c r="D8" s="9" t="s">
        <v>6</v>
      </c>
      <c r="E8" s="9" t="s">
        <v>6</v>
      </c>
      <c r="F8" s="9" t="s">
        <v>6</v>
      </c>
      <c r="J8" t="s">
        <v>3</v>
      </c>
    </row>
    <row r="9" spans="1:10" ht="18" x14ac:dyDescent="0.2">
      <c r="A9" s="10" t="s">
        <v>7</v>
      </c>
      <c r="B9" s="11">
        <v>580.55700000000002</v>
      </c>
      <c r="C9" s="11">
        <v>540.30799999999999</v>
      </c>
      <c r="D9" s="11">
        <f>C9-B9</f>
        <v>-40.249000000000024</v>
      </c>
      <c r="E9" s="11">
        <v>269.11099999999999</v>
      </c>
      <c r="F9" s="11">
        <f t="shared" ref="F9:F14" si="0">C9-E9</f>
        <v>271.197</v>
      </c>
    </row>
    <row r="10" spans="1:10" ht="18" x14ac:dyDescent="0.2">
      <c r="A10" s="10" t="s">
        <v>8</v>
      </c>
      <c r="B10" s="12">
        <v>470.387</v>
      </c>
      <c r="C10" s="12">
        <v>285.40199999999999</v>
      </c>
      <c r="D10" s="11">
        <f>C10-B10</f>
        <v>-184.98500000000001</v>
      </c>
      <c r="E10" s="12">
        <v>385.24900000000002</v>
      </c>
      <c r="F10" s="11">
        <f t="shared" si="0"/>
        <v>-99.847000000000037</v>
      </c>
    </row>
    <row r="11" spans="1:10" ht="15.75" customHeight="1" x14ac:dyDescent="0.25">
      <c r="A11" s="13" t="s">
        <v>9</v>
      </c>
      <c r="B11" s="14">
        <f>SUM(B9:B10)</f>
        <v>1050.944</v>
      </c>
      <c r="C11" s="14">
        <f>SUM(C9:C10)</f>
        <v>825.71</v>
      </c>
      <c r="D11" s="11">
        <f>C11-B11</f>
        <v>-225.23399999999992</v>
      </c>
      <c r="E11" s="14">
        <f>SUM(E9:E10)</f>
        <v>654.36</v>
      </c>
      <c r="F11" s="11">
        <f t="shared" si="0"/>
        <v>171.35000000000002</v>
      </c>
    </row>
    <row r="12" spans="1:10" ht="16.5" hidden="1" customHeight="1" x14ac:dyDescent="0.2">
      <c r="A12" s="15" t="s">
        <v>10</v>
      </c>
      <c r="B12" s="12">
        <v>0</v>
      </c>
      <c r="C12" s="12">
        <v>0</v>
      </c>
      <c r="D12" s="12">
        <f>C12-B12</f>
        <v>0</v>
      </c>
      <c r="E12" s="12">
        <v>0</v>
      </c>
      <c r="F12" s="12">
        <f t="shared" si="0"/>
        <v>0</v>
      </c>
    </row>
    <row r="13" spans="1:10" ht="0.75" hidden="1" customHeight="1" x14ac:dyDescent="0.2">
      <c r="A13" s="16" t="s">
        <v>11</v>
      </c>
      <c r="B13" s="11">
        <v>0</v>
      </c>
      <c r="C13" s="11">
        <v>0</v>
      </c>
      <c r="D13" s="11">
        <v>0</v>
      </c>
      <c r="E13" s="11">
        <v>0</v>
      </c>
      <c r="F13" s="11">
        <f t="shared" si="0"/>
        <v>0</v>
      </c>
    </row>
    <row r="14" spans="1:10" ht="17.25" hidden="1" customHeight="1" x14ac:dyDescent="0.25">
      <c r="A14" s="17" t="s">
        <v>9</v>
      </c>
      <c r="B14" s="12">
        <f>B11+B12</f>
        <v>1050.944</v>
      </c>
      <c r="C14" s="12">
        <f>C11+C12+C13</f>
        <v>825.71</v>
      </c>
      <c r="D14" s="12">
        <f>C14-B14</f>
        <v>-225.23399999999992</v>
      </c>
      <c r="E14" s="12">
        <f>E11+E12+E13</f>
        <v>654.36</v>
      </c>
      <c r="F14" s="12">
        <f t="shared" si="0"/>
        <v>171.35000000000002</v>
      </c>
    </row>
    <row r="15" spans="1:10" ht="19.5" customHeight="1" x14ac:dyDescent="0.2">
      <c r="A15" s="18"/>
      <c r="B15" s="19"/>
      <c r="C15" s="19"/>
      <c r="D15" s="19"/>
      <c r="E15" s="19"/>
      <c r="F15" s="20"/>
    </row>
    <row r="16" spans="1:10" ht="16" x14ac:dyDescent="0.2">
      <c r="A16" s="143" t="s">
        <v>12</v>
      </c>
      <c r="B16" s="143"/>
      <c r="C16" s="143"/>
      <c r="D16" s="143"/>
      <c r="E16" s="143"/>
      <c r="F16" s="143"/>
      <c r="J16" s="21"/>
    </row>
    <row r="17" spans="1:10" ht="27.75" customHeight="1" x14ac:dyDescent="0.2">
      <c r="A17" s="22" t="s">
        <v>13</v>
      </c>
      <c r="B17" s="7" t="s">
        <v>4</v>
      </c>
      <c r="C17" s="6" t="s">
        <v>64</v>
      </c>
      <c r="D17" s="9" t="s">
        <v>5</v>
      </c>
      <c r="E17" s="6" t="s">
        <v>60</v>
      </c>
      <c r="F17" s="7" t="s">
        <v>65</v>
      </c>
    </row>
    <row r="18" spans="1:10" ht="15" customHeight="1" x14ac:dyDescent="0.2">
      <c r="A18" s="23"/>
      <c r="B18" s="24" t="s">
        <v>14</v>
      </c>
      <c r="C18" s="24" t="s">
        <v>14</v>
      </c>
      <c r="D18" s="24" t="s">
        <v>14</v>
      </c>
      <c r="E18" s="24" t="s">
        <v>15</v>
      </c>
      <c r="F18" s="24" t="s">
        <v>14</v>
      </c>
      <c r="J18" s="21"/>
    </row>
    <row r="19" spans="1:10" ht="28.5" customHeight="1" x14ac:dyDescent="0.2">
      <c r="A19" s="112" t="s">
        <v>55</v>
      </c>
      <c r="B19" s="25">
        <f>B14</f>
        <v>1050.944</v>
      </c>
      <c r="C19" s="25">
        <f>C11</f>
        <v>825.71</v>
      </c>
      <c r="D19" s="25">
        <f t="shared" ref="D19:D24" si="1">C19-B19</f>
        <v>-225.23399999999992</v>
      </c>
      <c r="E19" s="25">
        <f>E11</f>
        <v>654.36</v>
      </c>
      <c r="F19" s="25">
        <f t="shared" ref="F19:F24" si="2">C19-E19</f>
        <v>171.35000000000002</v>
      </c>
    </row>
    <row r="20" spans="1:10" ht="28.5" customHeight="1" x14ac:dyDescent="0.2">
      <c r="A20" s="106" t="s">
        <v>50</v>
      </c>
      <c r="B20" s="25">
        <v>0</v>
      </c>
      <c r="C20" s="25">
        <v>-27.045000000000002</v>
      </c>
      <c r="D20" s="25">
        <f t="shared" si="1"/>
        <v>-27.045000000000002</v>
      </c>
      <c r="E20" s="25">
        <v>-26.689</v>
      </c>
      <c r="F20" s="25">
        <f t="shared" si="2"/>
        <v>-0.35600000000000165</v>
      </c>
    </row>
    <row r="21" spans="1:10" ht="43.5" customHeight="1" x14ac:dyDescent="0.2">
      <c r="A21" s="105" t="s">
        <v>51</v>
      </c>
      <c r="B21" s="25">
        <v>0</v>
      </c>
      <c r="C21" s="25">
        <v>-18.163</v>
      </c>
      <c r="D21" s="25">
        <f t="shared" si="1"/>
        <v>-18.163</v>
      </c>
      <c r="E21" s="25">
        <v>-18.163</v>
      </c>
      <c r="F21" s="25">
        <f t="shared" si="2"/>
        <v>0</v>
      </c>
      <c r="H21" s="21"/>
    </row>
    <row r="22" spans="1:10" ht="33" customHeight="1" x14ac:dyDescent="0.2">
      <c r="A22" s="105" t="s">
        <v>52</v>
      </c>
      <c r="B22" s="25">
        <v>0</v>
      </c>
      <c r="C22" s="25">
        <v>-68.343000000000004</v>
      </c>
      <c r="D22" s="25">
        <f t="shared" si="1"/>
        <v>-68.343000000000004</v>
      </c>
      <c r="E22" s="25">
        <v>-58.341999999999999</v>
      </c>
      <c r="F22" s="25">
        <f t="shared" si="2"/>
        <v>-10.001000000000005</v>
      </c>
    </row>
    <row r="23" spans="1:10" ht="21.75" customHeight="1" x14ac:dyDescent="0.2">
      <c r="A23" s="105" t="s">
        <v>61</v>
      </c>
      <c r="B23" s="25">
        <v>0</v>
      </c>
      <c r="C23" s="25">
        <v>-80</v>
      </c>
      <c r="D23" s="25">
        <f t="shared" si="1"/>
        <v>-80</v>
      </c>
      <c r="E23" s="25">
        <v>-20</v>
      </c>
      <c r="F23" s="25">
        <f t="shared" si="2"/>
        <v>-60</v>
      </c>
    </row>
    <row r="24" spans="1:10" ht="30" customHeight="1" x14ac:dyDescent="0.2">
      <c r="A24" s="144" t="s">
        <v>53</v>
      </c>
      <c r="B24" s="135">
        <v>0</v>
      </c>
      <c r="C24" s="135">
        <v>-100</v>
      </c>
      <c r="D24" s="135">
        <f t="shared" si="1"/>
        <v>-100</v>
      </c>
      <c r="E24" s="135">
        <v>-60</v>
      </c>
      <c r="F24" s="135">
        <f t="shared" si="2"/>
        <v>-40</v>
      </c>
    </row>
    <row r="25" spans="1:10" ht="20.25" hidden="1" customHeight="1" x14ac:dyDescent="0.2">
      <c r="A25" s="145"/>
      <c r="B25" s="136"/>
      <c r="C25" s="136"/>
      <c r="D25" s="136"/>
      <c r="E25" s="136"/>
      <c r="F25" s="136"/>
      <c r="H25" s="26"/>
    </row>
    <row r="26" spans="1:10" ht="18.75" customHeight="1" x14ac:dyDescent="0.2">
      <c r="A26" s="111" t="s">
        <v>18</v>
      </c>
      <c r="B26" s="27">
        <f>SUM(B19:B25)</f>
        <v>1050.944</v>
      </c>
      <c r="C26" s="27">
        <f>SUM(C19:C25)</f>
        <v>532.15900000000011</v>
      </c>
      <c r="D26" s="27">
        <f>SUM(D19:D25)</f>
        <v>-518.78499999999997</v>
      </c>
      <c r="E26" s="27">
        <f>SUM(E19:E25)</f>
        <v>471.16600000000005</v>
      </c>
      <c r="F26" s="27">
        <f>SUM(F19:F25)</f>
        <v>60.993000000000023</v>
      </c>
      <c r="H26" s="28"/>
      <c r="I26" s="29"/>
    </row>
    <row r="27" spans="1:10" ht="15" customHeight="1" x14ac:dyDescent="0.2">
      <c r="A27" s="133" t="s">
        <v>72</v>
      </c>
      <c r="B27" s="135">
        <v>-11.461</v>
      </c>
      <c r="C27" s="135">
        <v>-6.12</v>
      </c>
      <c r="D27" s="135">
        <f>C27-B27</f>
        <v>5.3410000000000002</v>
      </c>
      <c r="E27" s="135">
        <v>-8.4450000000000003</v>
      </c>
      <c r="F27" s="135">
        <f>C27-E27</f>
        <v>2.3250000000000002</v>
      </c>
      <c r="H27" s="30"/>
      <c r="I27" s="107"/>
    </row>
    <row r="28" spans="1:10" ht="26.25" customHeight="1" x14ac:dyDescent="0.2">
      <c r="A28" s="134"/>
      <c r="B28" s="136"/>
      <c r="C28" s="136"/>
      <c r="D28" s="136"/>
      <c r="E28" s="136"/>
      <c r="F28" s="136"/>
    </row>
    <row r="29" spans="1:10" ht="1.5" customHeight="1" x14ac:dyDescent="0.2">
      <c r="A29" s="31" t="s">
        <v>16</v>
      </c>
      <c r="B29" s="32">
        <v>0</v>
      </c>
      <c r="C29" s="32">
        <v>0</v>
      </c>
      <c r="D29" s="32">
        <v>0</v>
      </c>
      <c r="E29" s="32">
        <v>0</v>
      </c>
      <c r="F29" s="32">
        <v>0</v>
      </c>
    </row>
    <row r="30" spans="1:10" ht="15" customHeight="1" x14ac:dyDescent="0.2">
      <c r="A30" s="137" t="s">
        <v>71</v>
      </c>
      <c r="B30" s="135">
        <v>-11.771000000000001</v>
      </c>
      <c r="C30" s="135">
        <v>-9.3119999999999994</v>
      </c>
      <c r="D30" s="135">
        <f>C30-B30</f>
        <v>2.4590000000000014</v>
      </c>
      <c r="E30" s="135">
        <v>-12.295999999999999</v>
      </c>
      <c r="F30" s="131">
        <f>C30-E30</f>
        <v>2.984</v>
      </c>
    </row>
    <row r="31" spans="1:10" ht="28.5" customHeight="1" x14ac:dyDescent="0.2">
      <c r="A31" s="138"/>
      <c r="B31" s="136"/>
      <c r="C31" s="136"/>
      <c r="D31" s="136"/>
      <c r="E31" s="136"/>
      <c r="F31" s="132"/>
    </row>
    <row r="32" spans="1:10" ht="45" customHeight="1" x14ac:dyDescent="0.25">
      <c r="A32" s="33" t="s">
        <v>73</v>
      </c>
      <c r="B32" s="34">
        <v>-9.7189999999999994</v>
      </c>
      <c r="C32" s="25">
        <v>-10.492000000000001</v>
      </c>
      <c r="D32" s="25">
        <f>C32-B32</f>
        <v>-0.77300000000000146</v>
      </c>
      <c r="E32" s="25">
        <v>-5.4989999999999997</v>
      </c>
      <c r="F32" s="25">
        <f>C32-E32</f>
        <v>-4.9930000000000012</v>
      </c>
    </row>
    <row r="33" spans="1:10" ht="1.5" customHeight="1" x14ac:dyDescent="0.2">
      <c r="A33" s="35" t="s">
        <v>17</v>
      </c>
      <c r="B33" s="25">
        <v>0</v>
      </c>
      <c r="C33" s="25">
        <v>0</v>
      </c>
      <c r="D33" s="25">
        <f>C33-B33</f>
        <v>0</v>
      </c>
      <c r="E33" s="25">
        <v>0</v>
      </c>
      <c r="F33" s="25">
        <f>C33-E33</f>
        <v>0</v>
      </c>
    </row>
    <row r="34" spans="1:10" ht="26.25" customHeight="1" x14ac:dyDescent="0.2">
      <c r="A34" s="114" t="s">
        <v>78</v>
      </c>
      <c r="B34" s="25">
        <v>0</v>
      </c>
      <c r="C34" s="25">
        <f>-4.1</f>
        <v>-4.0999999999999996</v>
      </c>
      <c r="D34" s="25">
        <f>C34-B34</f>
        <v>-4.0999999999999996</v>
      </c>
      <c r="E34" s="25">
        <f>-7.055</f>
        <v>-7.0549999999999997</v>
      </c>
      <c r="F34" s="25">
        <f>C34-E34</f>
        <v>2.9550000000000001</v>
      </c>
    </row>
    <row r="35" spans="1:10" ht="28.5" customHeight="1" x14ac:dyDescent="0.2">
      <c r="A35" s="110" t="s">
        <v>54</v>
      </c>
      <c r="B35" s="27">
        <f>SUM(B26:B34)</f>
        <v>1017.9929999999999</v>
      </c>
      <c r="C35" s="27">
        <f>SUM(C26:C34)</f>
        <v>502.13500000000005</v>
      </c>
      <c r="D35" s="27">
        <f>SUM(D26:D34)</f>
        <v>-515.85799999999995</v>
      </c>
      <c r="E35" s="27">
        <f>SUM(E26:E34)</f>
        <v>437.87100000000004</v>
      </c>
      <c r="F35" s="27">
        <f>SUM(F26:F34)</f>
        <v>64.264000000000024</v>
      </c>
      <c r="H35" s="36"/>
    </row>
    <row r="36" spans="1:10" ht="14.25" customHeight="1" x14ac:dyDescent="0.2">
      <c r="A36" s="37" t="s">
        <v>19</v>
      </c>
      <c r="B36" s="25"/>
      <c r="C36" s="38"/>
      <c r="D36" s="25"/>
      <c r="E36" s="38"/>
      <c r="F36" s="38"/>
      <c r="H36" s="21"/>
    </row>
    <row r="37" spans="1:10" ht="27.75" customHeight="1" x14ac:dyDescent="0.2">
      <c r="A37" s="39" t="s">
        <v>20</v>
      </c>
      <c r="B37" s="25">
        <f>0.5268*(1017.993-B40)</f>
        <v>496.51984681200008</v>
      </c>
      <c r="C37" s="25">
        <f>(C35-C40)*0.5268</f>
        <v>232.92093240000003</v>
      </c>
      <c r="D37" s="25">
        <f>C37-B37</f>
        <v>-263.59891441200006</v>
      </c>
      <c r="E37" s="25">
        <f>(E35-E40)*0.5268</f>
        <v>216.81507600000003</v>
      </c>
      <c r="F37" s="25">
        <f>C37-E37</f>
        <v>16.105856399999993</v>
      </c>
    </row>
    <row r="38" spans="1:10" ht="30" customHeight="1" x14ac:dyDescent="0.2">
      <c r="A38" s="39" t="s">
        <v>21</v>
      </c>
      <c r="B38" s="25">
        <f>0.2672*(1017.993-B40)</f>
        <v>251.84150164800002</v>
      </c>
      <c r="C38" s="25">
        <f>(C35-C40)*0.2672</f>
        <v>118.1406096</v>
      </c>
      <c r="D38" s="25">
        <f>C38-B38</f>
        <v>-133.70089204800001</v>
      </c>
      <c r="E38" s="25">
        <f>(E35-E40)*0.2672</f>
        <v>109.97150400000001</v>
      </c>
      <c r="F38" s="25">
        <f>C38-E38</f>
        <v>8.1691055999999946</v>
      </c>
    </row>
    <row r="39" spans="1:10" ht="29.25" customHeight="1" x14ac:dyDescent="0.2">
      <c r="A39" s="39" t="s">
        <v>22</v>
      </c>
      <c r="B39" s="25">
        <f>0.206*(1017.993-B40)</f>
        <v>194.15924154000001</v>
      </c>
      <c r="C39" s="25">
        <f>(C35-C40)*0.206</f>
        <v>91.081457999999998</v>
      </c>
      <c r="D39" s="25">
        <f>C39-B39</f>
        <v>-103.07778354000001</v>
      </c>
      <c r="E39" s="25">
        <f>(E35-E40)*0.206</f>
        <v>84.783420000000007</v>
      </c>
      <c r="F39" s="25">
        <f>C39-E39</f>
        <v>6.2980379999999911</v>
      </c>
    </row>
    <row r="40" spans="1:10" ht="38.25" customHeight="1" x14ac:dyDescent="0.2">
      <c r="A40" s="40" t="s">
        <v>70</v>
      </c>
      <c r="B40" s="25">
        <f>0.13*B9</f>
        <v>75.472410000000011</v>
      </c>
      <c r="C40" s="25">
        <v>59.991999999999997</v>
      </c>
      <c r="D40" s="25">
        <f>C40-B40</f>
        <v>-15.480410000000013</v>
      </c>
      <c r="E40" s="25">
        <v>26.300999999999998</v>
      </c>
      <c r="F40" s="25">
        <f>C40-E40</f>
        <v>33.691000000000003</v>
      </c>
      <c r="H40" s="41"/>
      <c r="J40" s="21"/>
    </row>
    <row r="41" spans="1:10" ht="15.75" customHeight="1" x14ac:dyDescent="0.2">
      <c r="A41" s="121" t="s">
        <v>23</v>
      </c>
      <c r="B41" s="123">
        <f>SUM(B37:B40)</f>
        <v>1017.9930000000001</v>
      </c>
      <c r="C41" s="123">
        <f>SUM(C37:C40)</f>
        <v>502.13500000000005</v>
      </c>
      <c r="D41" s="123">
        <f>SUM(D37:D40)</f>
        <v>-515.85800000000006</v>
      </c>
      <c r="E41" s="123">
        <f>SUM(E37:E40)</f>
        <v>437.87100000000004</v>
      </c>
      <c r="F41" s="123">
        <f>SUM(F37:F40)</f>
        <v>64.263999999999982</v>
      </c>
      <c r="I41" s="108"/>
    </row>
    <row r="42" spans="1:10" ht="4.5" customHeight="1" x14ac:dyDescent="0.2">
      <c r="A42" s="122"/>
      <c r="B42" s="124"/>
      <c r="C42" s="124"/>
      <c r="D42" s="124"/>
      <c r="E42" s="124"/>
      <c r="F42" s="124"/>
    </row>
    <row r="43" spans="1:10" x14ac:dyDescent="0.2">
      <c r="A43" s="42"/>
      <c r="B43" s="43"/>
      <c r="C43" s="43"/>
      <c r="D43" s="43"/>
      <c r="E43" s="43"/>
      <c r="F43" s="43"/>
    </row>
    <row r="44" spans="1:10" x14ac:dyDescent="0.2">
      <c r="A44" s="42"/>
      <c r="B44" s="43"/>
      <c r="C44" s="43"/>
      <c r="D44" s="43"/>
      <c r="E44" s="43"/>
      <c r="F44" s="43"/>
    </row>
    <row r="45" spans="1:10" x14ac:dyDescent="0.2">
      <c r="A45" s="42"/>
      <c r="B45" s="43"/>
      <c r="C45" s="43"/>
      <c r="D45" s="43"/>
      <c r="E45" s="43"/>
      <c r="F45" s="43"/>
    </row>
    <row r="46" spans="1:10" ht="18" x14ac:dyDescent="0.2">
      <c r="A46" s="44" t="s">
        <v>24</v>
      </c>
      <c r="B46" s="125" t="s">
        <v>25</v>
      </c>
      <c r="C46" s="125"/>
      <c r="D46" s="125"/>
      <c r="E46" s="45"/>
      <c r="F46" s="45"/>
      <c r="G46" s="46"/>
      <c r="H46" s="46"/>
    </row>
    <row r="47" spans="1:10" ht="52.5" customHeight="1" x14ac:dyDescent="0.2">
      <c r="A47" s="126" t="s">
        <v>74</v>
      </c>
      <c r="B47" s="126"/>
      <c r="C47" s="126"/>
      <c r="D47" s="126"/>
      <c r="E47" s="126"/>
      <c r="F47" s="126"/>
      <c r="G47" s="126"/>
      <c r="H47" s="126"/>
    </row>
    <row r="48" spans="1:10" ht="29.25" customHeight="1" x14ac:dyDescent="0.2">
      <c r="A48" s="47"/>
      <c r="B48" s="5" t="s">
        <v>4</v>
      </c>
      <c r="C48" s="6" t="s">
        <v>64</v>
      </c>
      <c r="D48" s="6" t="s">
        <v>5</v>
      </c>
      <c r="E48" s="6" t="s">
        <v>60</v>
      </c>
      <c r="F48" s="7" t="s">
        <v>65</v>
      </c>
    </row>
    <row r="49" spans="1:10" ht="14.25" customHeight="1" x14ac:dyDescent="0.2">
      <c r="A49" s="48"/>
      <c r="B49" s="49" t="s">
        <v>26</v>
      </c>
      <c r="C49" s="50" t="s">
        <v>26</v>
      </c>
      <c r="D49" s="49" t="s">
        <v>26</v>
      </c>
      <c r="E49" s="50" t="s">
        <v>26</v>
      </c>
      <c r="F49" s="50" t="s">
        <v>26</v>
      </c>
    </row>
    <row r="50" spans="1:10" x14ac:dyDescent="0.2">
      <c r="A50" s="51" t="s">
        <v>27</v>
      </c>
      <c r="B50" s="52"/>
      <c r="C50" s="52" t="s">
        <v>3</v>
      </c>
      <c r="D50" s="53"/>
      <c r="E50" s="52"/>
      <c r="F50" s="52"/>
      <c r="H50" t="s">
        <v>3</v>
      </c>
    </row>
    <row r="51" spans="1:10" ht="19" x14ac:dyDescent="0.25">
      <c r="A51" s="54" t="s">
        <v>28</v>
      </c>
      <c r="B51" s="55">
        <v>203.483</v>
      </c>
      <c r="C51" s="55">
        <v>203.96</v>
      </c>
      <c r="D51" s="55">
        <f>C51-B51</f>
        <v>0.47700000000000387</v>
      </c>
      <c r="E51" s="55">
        <v>231.17099999999999</v>
      </c>
      <c r="F51" s="55">
        <f>C51-E51</f>
        <v>-27.210999999999984</v>
      </c>
    </row>
    <row r="52" spans="1:10" ht="30" x14ac:dyDescent="0.25">
      <c r="A52" s="56" t="s">
        <v>67</v>
      </c>
      <c r="B52" s="55">
        <v>5.859</v>
      </c>
      <c r="C52" s="55">
        <v>5.8739999999999997</v>
      </c>
      <c r="D52" s="55">
        <f>B52-C52</f>
        <v>-1.499999999999968E-2</v>
      </c>
      <c r="E52" s="55">
        <v>6.6580000000000004</v>
      </c>
      <c r="F52" s="55">
        <f>C52-E52</f>
        <v>-0.7840000000000007</v>
      </c>
    </row>
    <row r="53" spans="1:10" ht="46.5" customHeight="1" x14ac:dyDescent="0.2">
      <c r="A53" s="57" t="s">
        <v>68</v>
      </c>
      <c r="B53" s="58">
        <f>0.04*B51</f>
        <v>8.1393199999999997</v>
      </c>
      <c r="C53" s="59">
        <v>8.1579999999999995</v>
      </c>
      <c r="D53" s="60">
        <f>C53-B53</f>
        <v>1.8679999999999808E-2</v>
      </c>
      <c r="E53" s="59">
        <v>9.2469999999999999</v>
      </c>
      <c r="F53" s="59">
        <f>C53-E53</f>
        <v>-1.0890000000000004</v>
      </c>
    </row>
    <row r="54" spans="1:10" ht="18" x14ac:dyDescent="0.2">
      <c r="A54" s="61" t="s">
        <v>3</v>
      </c>
      <c r="B54" s="62">
        <f>B51-B52-B53</f>
        <v>189.48468</v>
      </c>
      <c r="C54" s="62">
        <f>C51-C52-C53</f>
        <v>189.92800000000003</v>
      </c>
      <c r="D54" s="62">
        <f>C54-B54</f>
        <v>0.44332000000002836</v>
      </c>
      <c r="E54" s="62">
        <f>E51-E52-E53</f>
        <v>215.26600000000002</v>
      </c>
      <c r="F54" s="62">
        <f>F51-F52-F53</f>
        <v>-25.337999999999987</v>
      </c>
    </row>
    <row r="55" spans="1:10" ht="13.5" customHeight="1" x14ac:dyDescent="0.2">
      <c r="A55" s="61" t="s">
        <v>29</v>
      </c>
      <c r="B55" s="63"/>
      <c r="C55" s="60" t="s">
        <v>3</v>
      </c>
      <c r="D55" s="64"/>
      <c r="E55" s="60" t="s">
        <v>3</v>
      </c>
      <c r="F55" s="60"/>
    </row>
    <row r="56" spans="1:10" ht="18" customHeight="1" x14ac:dyDescent="0.2">
      <c r="A56" s="65" t="s">
        <v>30</v>
      </c>
      <c r="B56" s="60">
        <f>B54*0.15</f>
        <v>28.422701999999997</v>
      </c>
      <c r="C56" s="60">
        <f>C54*0.15</f>
        <v>28.489200000000004</v>
      </c>
      <c r="D56" s="60">
        <f>C56-B56</f>
        <v>6.6498000000006385E-2</v>
      </c>
      <c r="E56" s="60">
        <f>E54*0.15</f>
        <v>32.289900000000003</v>
      </c>
      <c r="F56" s="66">
        <f>C56-E56</f>
        <v>-3.8006999999999991</v>
      </c>
    </row>
    <row r="57" spans="1:10" ht="25.5" customHeight="1" x14ac:dyDescent="0.2">
      <c r="A57" s="67" t="s">
        <v>31</v>
      </c>
      <c r="B57" s="68">
        <f>B54*0.5</f>
        <v>94.742339999999999</v>
      </c>
      <c r="C57" s="68">
        <f>C54*0.5</f>
        <v>94.964000000000013</v>
      </c>
      <c r="D57" s="69">
        <f>C57-B57</f>
        <v>0.22166000000001418</v>
      </c>
      <c r="E57" s="68">
        <f>E54*0.5</f>
        <v>107.63300000000001</v>
      </c>
      <c r="F57" s="70">
        <f>C57-E57</f>
        <v>-12.668999999999997</v>
      </c>
      <c r="I57" s="21"/>
    </row>
    <row r="58" spans="1:10" ht="26.25" customHeight="1" x14ac:dyDescent="0.2">
      <c r="A58" s="71" t="s">
        <v>32</v>
      </c>
      <c r="B58" s="58">
        <f>B54*0.35</f>
        <v>66.319637999999998</v>
      </c>
      <c r="C58" s="58">
        <f>C54*0.35</f>
        <v>66.474800000000002</v>
      </c>
      <c r="D58" s="60">
        <f>C58-B58</f>
        <v>0.15516200000000424</v>
      </c>
      <c r="E58" s="58">
        <f>E54*0.35</f>
        <v>75.343100000000007</v>
      </c>
      <c r="F58" s="72">
        <f>C58-E58</f>
        <v>-8.868300000000005</v>
      </c>
    </row>
    <row r="59" spans="1:10" ht="18" x14ac:dyDescent="0.2">
      <c r="A59" s="61" t="s">
        <v>23</v>
      </c>
      <c r="B59" s="62">
        <f>SUM(B56:B58)</f>
        <v>189.48468</v>
      </c>
      <c r="C59" s="62">
        <f>SUM(C56:C58)</f>
        <v>189.928</v>
      </c>
      <c r="D59" s="14">
        <f>SUM(D56:D58)</f>
        <v>0.44332000000002481</v>
      </c>
      <c r="E59" s="62">
        <f>SUM(E56:E58)</f>
        <v>215.26600000000002</v>
      </c>
      <c r="F59" s="62">
        <f>SUM(F56:F58)</f>
        <v>-25.338000000000001</v>
      </c>
    </row>
    <row r="60" spans="1:10" x14ac:dyDescent="0.2">
      <c r="A60" s="73"/>
      <c r="B60" s="74"/>
      <c r="C60" s="74"/>
      <c r="D60" s="75"/>
      <c r="E60" s="74"/>
      <c r="F60" s="76"/>
    </row>
    <row r="61" spans="1:10" x14ac:dyDescent="0.2">
      <c r="A61" s="127" t="s">
        <v>57</v>
      </c>
      <c r="B61" s="128"/>
      <c r="C61" s="128"/>
      <c r="D61" s="128"/>
      <c r="E61" s="129"/>
      <c r="F61" s="130"/>
      <c r="G61" s="130"/>
      <c r="H61" s="130"/>
    </row>
    <row r="62" spans="1:10" ht="39" customHeight="1" x14ac:dyDescent="0.2">
      <c r="A62" s="77"/>
      <c r="B62" s="78" t="s">
        <v>33</v>
      </c>
      <c r="C62" s="79" t="s">
        <v>34</v>
      </c>
      <c r="D62" s="7" t="s">
        <v>76</v>
      </c>
      <c r="E62" s="7" t="s">
        <v>23</v>
      </c>
      <c r="F62" s="103"/>
      <c r="G62" s="80"/>
      <c r="H62" s="80"/>
      <c r="I62" s="80"/>
    </row>
    <row r="63" spans="1:10" ht="14.25" customHeight="1" x14ac:dyDescent="0.2">
      <c r="A63" s="47"/>
      <c r="B63" s="49" t="s">
        <v>26</v>
      </c>
      <c r="C63" s="49" t="s">
        <v>26</v>
      </c>
      <c r="D63" s="49" t="s">
        <v>26</v>
      </c>
      <c r="E63" s="49" t="s">
        <v>26</v>
      </c>
      <c r="F63" s="104"/>
      <c r="G63" s="42"/>
      <c r="H63" s="42"/>
      <c r="I63" s="81"/>
    </row>
    <row r="64" spans="1:10" ht="20.25" customHeight="1" x14ac:dyDescent="0.2">
      <c r="A64" s="65" t="s">
        <v>35</v>
      </c>
      <c r="B64" s="25">
        <f>C37</f>
        <v>232.92093240000003</v>
      </c>
      <c r="C64" s="25">
        <f>C56</f>
        <v>28.489200000000004</v>
      </c>
      <c r="D64" s="60">
        <v>1.226</v>
      </c>
      <c r="E64" s="60">
        <f>B64+C64+D64</f>
        <v>262.63613240000001</v>
      </c>
      <c r="F64" s="104"/>
      <c r="G64" s="82"/>
      <c r="H64" s="82"/>
      <c r="I64" s="82"/>
      <c r="J64" s="21"/>
    </row>
    <row r="65" spans="1:12" ht="18" x14ac:dyDescent="0.2">
      <c r="A65" s="47" t="s">
        <v>36</v>
      </c>
      <c r="B65" s="25">
        <f>C38</f>
        <v>118.1406096</v>
      </c>
      <c r="C65" s="25">
        <f>C57</f>
        <v>94.964000000000013</v>
      </c>
      <c r="D65" s="60">
        <v>4.0860000000000003</v>
      </c>
      <c r="E65" s="60">
        <f>B65+C65+D65</f>
        <v>217.19060960000002</v>
      </c>
      <c r="F65" s="104"/>
      <c r="G65" s="82"/>
      <c r="H65" s="82"/>
      <c r="I65" s="82"/>
      <c r="J65" s="21"/>
    </row>
    <row r="66" spans="1:12" ht="30" customHeight="1" x14ac:dyDescent="0.2">
      <c r="A66" s="71" t="s">
        <v>37</v>
      </c>
      <c r="B66" s="25">
        <f>C39</f>
        <v>91.081457999999998</v>
      </c>
      <c r="C66" s="60">
        <f>C58</f>
        <v>66.474800000000002</v>
      </c>
      <c r="D66" s="60">
        <v>2.86</v>
      </c>
      <c r="E66" s="60">
        <f>B66+C66+D66</f>
        <v>160.41625800000003</v>
      </c>
      <c r="F66" s="104"/>
      <c r="G66" s="82"/>
      <c r="H66" s="82"/>
      <c r="I66" s="82"/>
    </row>
    <row r="67" spans="1:12" ht="31.5" customHeight="1" x14ac:dyDescent="0.2">
      <c r="A67" s="71" t="s">
        <v>38</v>
      </c>
      <c r="B67" s="25">
        <f>C40</f>
        <v>59.991999999999997</v>
      </c>
      <c r="C67" s="60">
        <v>0</v>
      </c>
      <c r="D67" s="60">
        <v>0</v>
      </c>
      <c r="E67" s="60">
        <f t="shared" ref="E67:E74" si="3">B67+C67+D67</f>
        <v>59.991999999999997</v>
      </c>
      <c r="F67" s="104"/>
      <c r="G67" s="82"/>
      <c r="H67" s="82"/>
      <c r="I67" s="82"/>
    </row>
    <row r="68" spans="1:12" ht="25.5" hidden="1" customHeight="1" x14ac:dyDescent="0.2">
      <c r="A68" s="83" t="s">
        <v>39</v>
      </c>
      <c r="B68" s="60">
        <v>0</v>
      </c>
      <c r="C68" s="60">
        <v>0</v>
      </c>
      <c r="D68" s="60" t="e">
        <f>A68+B68+C68</f>
        <v>#VALUE!</v>
      </c>
      <c r="E68" s="60" t="e">
        <f t="shared" si="3"/>
        <v>#VALUE!</v>
      </c>
      <c r="F68" s="104"/>
      <c r="G68" s="82"/>
      <c r="H68" s="82"/>
      <c r="I68" s="82"/>
    </row>
    <row r="69" spans="1:12" ht="1.5" customHeight="1" x14ac:dyDescent="0.2">
      <c r="A69" s="71" t="s">
        <v>40</v>
      </c>
      <c r="B69" s="25">
        <v>0</v>
      </c>
      <c r="C69" s="59">
        <v>0</v>
      </c>
      <c r="D69" s="60"/>
      <c r="E69" s="60">
        <f t="shared" si="3"/>
        <v>0</v>
      </c>
      <c r="F69" s="104"/>
      <c r="G69" s="82"/>
      <c r="H69" s="82"/>
      <c r="I69" s="82"/>
    </row>
    <row r="70" spans="1:12" ht="30" customHeight="1" x14ac:dyDescent="0.2">
      <c r="A70" s="65" t="s">
        <v>41</v>
      </c>
      <c r="B70" s="14">
        <f>SUM(B64:B69)</f>
        <v>502.13500000000005</v>
      </c>
      <c r="C70" s="14">
        <f>SUM(C64:C69)</f>
        <v>189.928</v>
      </c>
      <c r="D70" s="11">
        <f>SUM(D64:D67)</f>
        <v>8.1720000000000006</v>
      </c>
      <c r="E70" s="11">
        <f t="shared" si="3"/>
        <v>700.23500000000013</v>
      </c>
      <c r="F70" s="104"/>
      <c r="G70" s="82"/>
      <c r="H70" s="82"/>
      <c r="I70" s="84"/>
    </row>
    <row r="71" spans="1:12" ht="17.25" customHeight="1" x14ac:dyDescent="0.2">
      <c r="A71" s="85" t="s">
        <v>42</v>
      </c>
      <c r="B71" s="60">
        <f>10.492+9.312+6.12</f>
        <v>25.924000000000003</v>
      </c>
      <c r="C71" s="60">
        <f>C53</f>
        <v>8.1579999999999995</v>
      </c>
      <c r="D71" s="60">
        <v>0.34</v>
      </c>
      <c r="E71" s="60">
        <f t="shared" si="3"/>
        <v>34.422000000000004</v>
      </c>
      <c r="F71" s="104"/>
      <c r="G71" s="82"/>
      <c r="H71" s="82"/>
      <c r="I71" s="84"/>
    </row>
    <row r="72" spans="1:12" ht="30" customHeight="1" x14ac:dyDescent="0.2">
      <c r="A72" s="113" t="s">
        <v>56</v>
      </c>
      <c r="B72" s="60">
        <f>4.1+180+27.045+68.343+18.163</f>
        <v>297.65100000000001</v>
      </c>
      <c r="C72" s="60">
        <f>C52</f>
        <v>5.8739999999999997</v>
      </c>
      <c r="D72" s="60">
        <v>0</v>
      </c>
      <c r="E72" s="60">
        <f t="shared" si="3"/>
        <v>303.52500000000003</v>
      </c>
      <c r="F72" s="104"/>
      <c r="G72" s="82"/>
      <c r="H72" s="82"/>
      <c r="I72" s="84"/>
    </row>
    <row r="73" spans="1:12" ht="0.75" customHeight="1" x14ac:dyDescent="0.2">
      <c r="A73" s="86" t="s">
        <v>40</v>
      </c>
      <c r="B73" s="60">
        <v>0</v>
      </c>
      <c r="C73" s="60">
        <v>0</v>
      </c>
      <c r="D73" s="60" t="e">
        <f>A73+B73+C73</f>
        <v>#VALUE!</v>
      </c>
      <c r="E73" s="60" t="e">
        <f t="shared" si="3"/>
        <v>#VALUE!</v>
      </c>
      <c r="F73" s="104"/>
      <c r="G73" s="82"/>
      <c r="H73" s="82"/>
      <c r="I73" s="84"/>
    </row>
    <row r="74" spans="1:12" ht="18" x14ac:dyDescent="0.2">
      <c r="A74" s="87" t="s">
        <v>43</v>
      </c>
      <c r="B74" s="14">
        <f>SUM(B70:B73)</f>
        <v>825.71</v>
      </c>
      <c r="C74" s="14">
        <f>SUM(C70:C72)</f>
        <v>203.95999999999998</v>
      </c>
      <c r="D74" s="11">
        <f>SUM(D70:D72)</f>
        <v>8.5120000000000005</v>
      </c>
      <c r="E74" s="60">
        <f t="shared" si="3"/>
        <v>1038.182</v>
      </c>
      <c r="F74" s="104"/>
      <c r="G74" s="82"/>
      <c r="H74" s="82"/>
      <c r="I74" s="84"/>
    </row>
    <row r="75" spans="1:12" ht="3.75" customHeight="1" x14ac:dyDescent="0.2">
      <c r="A75" s="88" t="s">
        <v>3</v>
      </c>
      <c r="B75" s="89"/>
      <c r="C75" s="89"/>
      <c r="D75" s="89"/>
      <c r="E75" s="109"/>
      <c r="F75" s="90">
        <v>50</v>
      </c>
      <c r="L75" s="21">
        <f>L70-B70</f>
        <v>-502.13500000000005</v>
      </c>
    </row>
    <row r="76" spans="1:12" ht="16" x14ac:dyDescent="0.2">
      <c r="A76" s="91" t="s">
        <v>44</v>
      </c>
      <c r="B76" s="92"/>
      <c r="C76" s="92"/>
      <c r="D76" s="92"/>
      <c r="E76" s="92"/>
      <c r="F76" s="93" t="s">
        <v>3</v>
      </c>
      <c r="G76" s="94"/>
      <c r="H76" s="95"/>
    </row>
    <row r="77" spans="1:12" ht="60" customHeight="1" x14ac:dyDescent="0.2">
      <c r="A77" s="116" t="s">
        <v>75</v>
      </c>
      <c r="B77" s="116"/>
      <c r="C77" s="116"/>
      <c r="D77" s="116"/>
      <c r="E77" s="116"/>
      <c r="F77" s="116"/>
      <c r="G77" s="116"/>
      <c r="H77" s="116"/>
    </row>
    <row r="78" spans="1:12" ht="30" customHeight="1" x14ac:dyDescent="0.2">
      <c r="A78" s="116" t="s">
        <v>77</v>
      </c>
      <c r="B78" s="116"/>
      <c r="C78" s="116"/>
      <c r="D78" s="116"/>
      <c r="E78" s="116"/>
      <c r="F78" s="116"/>
      <c r="G78" s="116"/>
      <c r="H78" s="116"/>
    </row>
    <row r="79" spans="1:12" ht="9" hidden="1" customHeight="1" x14ac:dyDescent="0.2">
      <c r="A79" s="120" t="s">
        <v>45</v>
      </c>
      <c r="B79" s="120"/>
      <c r="C79" s="120"/>
      <c r="D79" s="120"/>
      <c r="E79" s="120"/>
      <c r="F79" s="120"/>
      <c r="G79" s="95"/>
      <c r="H79" s="95"/>
    </row>
    <row r="80" spans="1:12" ht="17" x14ac:dyDescent="0.2">
      <c r="A80" s="115" t="s">
        <v>46</v>
      </c>
      <c r="B80" s="115"/>
      <c r="C80" s="115"/>
      <c r="D80" s="96"/>
      <c r="E80" s="96" t="s">
        <v>3</v>
      </c>
      <c r="F80" s="96"/>
      <c r="G80" s="95"/>
      <c r="H80" s="95"/>
    </row>
    <row r="81" spans="1:10" ht="30" customHeight="1" x14ac:dyDescent="0.2">
      <c r="A81" s="116" t="s">
        <v>79</v>
      </c>
      <c r="B81" s="116"/>
      <c r="C81" s="116"/>
      <c r="D81" s="116"/>
      <c r="E81" s="116"/>
      <c r="F81" s="116"/>
      <c r="G81" s="116"/>
      <c r="H81" s="116"/>
    </row>
    <row r="82" spans="1:10" ht="16" x14ac:dyDescent="0.2">
      <c r="A82" s="97" t="s">
        <v>47</v>
      </c>
      <c r="B82" s="98"/>
      <c r="C82" s="98"/>
      <c r="D82" s="98"/>
      <c r="E82" s="98"/>
      <c r="F82" s="98"/>
      <c r="G82" s="95"/>
      <c r="H82" s="95"/>
    </row>
    <row r="83" spans="1:10" ht="17.25" customHeight="1" x14ac:dyDescent="0.2">
      <c r="A83" s="117" t="s">
        <v>48</v>
      </c>
      <c r="B83" s="117"/>
      <c r="C83" s="117"/>
      <c r="D83" s="117"/>
      <c r="E83" s="117"/>
      <c r="F83" s="117"/>
      <c r="G83" s="117"/>
      <c r="H83" s="117"/>
    </row>
    <row r="84" spans="1:10" ht="17" x14ac:dyDescent="0.2">
      <c r="A84" s="99" t="s">
        <v>49</v>
      </c>
      <c r="B84" s="100"/>
      <c r="C84" s="100"/>
      <c r="D84" s="100"/>
      <c r="E84" s="100"/>
      <c r="F84" s="100"/>
      <c r="G84" s="95"/>
      <c r="H84" s="95"/>
    </row>
    <row r="85" spans="1:10" ht="7.5" customHeight="1" x14ac:dyDescent="0.2">
      <c r="A85" s="99"/>
      <c r="B85" s="100"/>
      <c r="C85" s="100"/>
      <c r="D85" s="100"/>
      <c r="E85" s="100"/>
      <c r="F85" s="100"/>
      <c r="G85" s="95"/>
      <c r="H85" s="95"/>
    </row>
    <row r="86" spans="1:10" ht="16" x14ac:dyDescent="0.2">
      <c r="A86" s="119" t="s">
        <v>58</v>
      </c>
      <c r="B86" s="119"/>
      <c r="C86" s="100" t="s">
        <v>3</v>
      </c>
      <c r="D86" s="100"/>
      <c r="E86" s="100"/>
      <c r="F86" s="100"/>
      <c r="G86" s="95"/>
      <c r="H86" s="95"/>
    </row>
    <row r="87" spans="1:10" ht="16" x14ac:dyDescent="0.2">
      <c r="A87" s="118" t="s">
        <v>59</v>
      </c>
      <c r="B87" s="118"/>
      <c r="C87" s="118"/>
      <c r="D87" s="100"/>
      <c r="E87" s="100"/>
      <c r="F87" s="100"/>
      <c r="G87" s="95"/>
      <c r="H87" s="95"/>
      <c r="J87" t="s">
        <v>3</v>
      </c>
    </row>
    <row r="88" spans="1:10" ht="16" x14ac:dyDescent="0.2">
      <c r="A88" s="101" t="s">
        <v>69</v>
      </c>
      <c r="B88" s="100"/>
      <c r="C88" s="100"/>
      <c r="D88" s="100"/>
      <c r="E88" s="100"/>
      <c r="F88" s="100"/>
      <c r="G88" s="95"/>
      <c r="H88" s="95"/>
    </row>
    <row r="89" spans="1:10" x14ac:dyDescent="0.2">
      <c r="A89" s="102"/>
      <c r="B89" s="102"/>
      <c r="C89" s="102"/>
      <c r="D89" s="102"/>
      <c r="E89" s="102"/>
      <c r="F89" s="102"/>
    </row>
    <row r="97" spans="1:1" x14ac:dyDescent="0.2">
      <c r="A97" t="s">
        <v>3</v>
      </c>
    </row>
  </sheetData>
  <mergeCells count="41">
    <mergeCell ref="F24:F25"/>
    <mergeCell ref="A1:H1"/>
    <mergeCell ref="A2:H2"/>
    <mergeCell ref="A3:H3"/>
    <mergeCell ref="A5:H5"/>
    <mergeCell ref="A6:F6"/>
    <mergeCell ref="A16:F16"/>
    <mergeCell ref="A24:A25"/>
    <mergeCell ref="B24:B25"/>
    <mergeCell ref="C24:C25"/>
    <mergeCell ref="D24:D25"/>
    <mergeCell ref="E24:E25"/>
    <mergeCell ref="F30:F31"/>
    <mergeCell ref="A27:A28"/>
    <mergeCell ref="B27:B28"/>
    <mergeCell ref="C27:C28"/>
    <mergeCell ref="D27:D28"/>
    <mergeCell ref="E27:E28"/>
    <mergeCell ref="F27:F28"/>
    <mergeCell ref="A30:A31"/>
    <mergeCell ref="B30:B31"/>
    <mergeCell ref="C30:C31"/>
    <mergeCell ref="D30:D31"/>
    <mergeCell ref="E30:E31"/>
    <mergeCell ref="A79:F79"/>
    <mergeCell ref="A41:A42"/>
    <mergeCell ref="B41:B42"/>
    <mergeCell ref="C41:C42"/>
    <mergeCell ref="D41:D42"/>
    <mergeCell ref="E41:E42"/>
    <mergeCell ref="F41:F42"/>
    <mergeCell ref="B46:D46"/>
    <mergeCell ref="A47:H47"/>
    <mergeCell ref="A61:H61"/>
    <mergeCell ref="A77:H77"/>
    <mergeCell ref="A78:H78"/>
    <mergeCell ref="A80:C80"/>
    <mergeCell ref="A81:H81"/>
    <mergeCell ref="A83:H83"/>
    <mergeCell ref="A87:C87"/>
    <mergeCell ref="A86:B86"/>
  </mergeCells>
  <printOptions horizontalCentered="1" verticalCentered="1"/>
  <pageMargins left="0.31496062992126" right="0.31496062992126" top="0.74803149606299202" bottom="0.74803149606299202" header="0.31496062992126" footer="0.31496062992126"/>
  <pageSetup paperSize="9" scale="74"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Oct '22</vt:lpstr>
      <vt:lpstr>'Oct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2022-10-25T18:29:06Z</cp:lastPrinted>
  <dcterms:created xsi:type="dcterms:W3CDTF">2022-04-25T18:36:13Z</dcterms:created>
  <dcterms:modified xsi:type="dcterms:W3CDTF">2022-10-29T08:02:32Z</dcterms:modified>
</cp:coreProperties>
</file>