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kintundeoyebode/Documents/Ekiti State Ministry of Finance/FAAC/December 2023/"/>
    </mc:Choice>
  </mc:AlternateContent>
  <xr:revisionPtr revIDLastSave="0" documentId="8_{EF2165D6-2842-4246-B9CB-970096825483}" xr6:coauthVersionLast="47" xr6:coauthVersionMax="47" xr10:uidLastSave="{00000000-0000-0000-0000-000000000000}"/>
  <bookViews>
    <workbookView xWindow="0" yWindow="0" windowWidth="35840" windowHeight="22400" xr2:uid="{954361DF-F6FF-48AF-B0F2-4CF471B4D335}"/>
  </bookViews>
  <sheets>
    <sheet name="Dec '23" sheetId="1" r:id="rId1"/>
  </sheets>
  <definedNames>
    <definedName name="_xlnm._FilterDatabase" localSheetId="0" hidden="1">'Dec ''23'!$A$70:$F$92</definedName>
    <definedName name="_xlnm.Print_Area" localSheetId="0">'Dec ''23'!$A$1:$F$95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1" l="1"/>
  <c r="F80" i="1" s="1"/>
  <c r="B79" i="1"/>
  <c r="E73" i="1"/>
  <c r="E74" i="1"/>
  <c r="E72" i="1"/>
  <c r="F81" i="1"/>
  <c r="F76" i="1"/>
  <c r="E62" i="1" l="1"/>
  <c r="E25" i="1"/>
  <c r="E11" i="1"/>
  <c r="F83" i="1"/>
  <c r="C79" i="1"/>
  <c r="F79" i="1" s="1"/>
  <c r="E78" i="1"/>
  <c r="D78" i="1"/>
  <c r="D82" i="1" s="1"/>
  <c r="E77" i="1"/>
  <c r="F77" i="1" s="1"/>
  <c r="B75" i="1"/>
  <c r="F75" i="1" s="1"/>
  <c r="E66" i="1"/>
  <c r="C62" i="1"/>
  <c r="C66" i="1" s="1"/>
  <c r="F61" i="1"/>
  <c r="D61" i="1"/>
  <c r="F60" i="1"/>
  <c r="B60" i="1"/>
  <c r="B62" i="1" s="1"/>
  <c r="F59" i="1"/>
  <c r="D59" i="1"/>
  <c r="F58" i="1"/>
  <c r="D58" i="1"/>
  <c r="F57" i="1"/>
  <c r="D57" i="1"/>
  <c r="F46" i="1"/>
  <c r="B46" i="1"/>
  <c r="B47" i="1" s="1"/>
  <c r="F40" i="1"/>
  <c r="D40" i="1"/>
  <c r="F39" i="1"/>
  <c r="D39" i="1"/>
  <c r="F38" i="1"/>
  <c r="D38" i="1"/>
  <c r="F37" i="1"/>
  <c r="D37" i="1"/>
  <c r="F36" i="1"/>
  <c r="D36" i="1"/>
  <c r="F34" i="1"/>
  <c r="D34" i="1"/>
  <c r="F33" i="1"/>
  <c r="F31" i="1"/>
  <c r="D31" i="1"/>
  <c r="F28" i="1"/>
  <c r="D28" i="1"/>
  <c r="F26" i="1"/>
  <c r="D26" i="1"/>
  <c r="F24" i="1"/>
  <c r="D24" i="1"/>
  <c r="F23" i="1"/>
  <c r="D23" i="1"/>
  <c r="F22" i="1"/>
  <c r="D22" i="1"/>
  <c r="F21" i="1"/>
  <c r="D21" i="1"/>
  <c r="F20" i="1"/>
  <c r="D20" i="1"/>
  <c r="F13" i="1"/>
  <c r="F12" i="1"/>
  <c r="D12" i="1"/>
  <c r="C11" i="1"/>
  <c r="B11" i="1"/>
  <c r="B14" i="1" s="1"/>
  <c r="B19" i="1" s="1"/>
  <c r="B30" i="1" s="1"/>
  <c r="B41" i="1" s="1"/>
  <c r="F10" i="1"/>
  <c r="D10" i="1"/>
  <c r="F9" i="1"/>
  <c r="D9" i="1"/>
  <c r="D11" i="1" l="1"/>
  <c r="D46" i="1"/>
  <c r="D60" i="1"/>
  <c r="E82" i="1"/>
  <c r="F62" i="1"/>
  <c r="C64" i="1"/>
  <c r="C72" i="1" s="1"/>
  <c r="F11" i="1"/>
  <c r="F25" i="1"/>
  <c r="E14" i="1"/>
  <c r="E19" i="1" s="1"/>
  <c r="E30" i="1" s="1"/>
  <c r="E41" i="1" s="1"/>
  <c r="E45" i="1" s="1"/>
  <c r="D66" i="1"/>
  <c r="C74" i="1"/>
  <c r="F66" i="1"/>
  <c r="B65" i="1"/>
  <c r="D62" i="1"/>
  <c r="B64" i="1"/>
  <c r="B66" i="1"/>
  <c r="C65" i="1"/>
  <c r="C14" i="1"/>
  <c r="E65" i="1"/>
  <c r="C67" i="1"/>
  <c r="D25" i="1"/>
  <c r="E64" i="1"/>
  <c r="E44" i="1" l="1"/>
  <c r="E47" i="1" s="1"/>
  <c r="E43" i="1"/>
  <c r="E67" i="1"/>
  <c r="D64" i="1"/>
  <c r="B67" i="1"/>
  <c r="C19" i="1"/>
  <c r="F14" i="1"/>
  <c r="D14" i="1"/>
  <c r="F65" i="1"/>
  <c r="C73" i="1"/>
  <c r="C78" i="1" s="1"/>
  <c r="C82" i="1" s="1"/>
  <c r="D65" i="1"/>
  <c r="F64" i="1"/>
  <c r="D19" i="1" l="1"/>
  <c r="D30" i="1" s="1"/>
  <c r="D41" i="1" s="1"/>
  <c r="C30" i="1"/>
  <c r="C41" i="1" s="1"/>
  <c r="F19" i="1"/>
  <c r="F30" i="1" s="1"/>
  <c r="F41" i="1" s="1"/>
  <c r="F67" i="1"/>
  <c r="D67" i="1"/>
  <c r="C45" i="1" l="1"/>
  <c r="C43" i="1"/>
  <c r="C44" i="1"/>
  <c r="D45" i="1" l="1"/>
  <c r="B74" i="1"/>
  <c r="F74" i="1" s="1"/>
  <c r="F45" i="1"/>
  <c r="D43" i="1"/>
  <c r="B72" i="1"/>
  <c r="F72" i="1" s="1"/>
  <c r="C47" i="1"/>
  <c r="F43" i="1"/>
  <c r="F44" i="1"/>
  <c r="D44" i="1"/>
  <c r="B73" i="1"/>
  <c r="F73" i="1" s="1"/>
  <c r="F47" i="1" l="1"/>
  <c r="D47" i="1"/>
  <c r="B78" i="1"/>
  <c r="F78" i="1" s="1"/>
  <c r="L83" i="1" l="1"/>
  <c r="B82" i="1"/>
  <c r="F82" i="1" s="1"/>
</calcChain>
</file>

<file path=xl/sharedStrings.xml><?xml version="1.0" encoding="utf-8"?>
<sst xmlns="http://schemas.openxmlformats.org/spreadsheetml/2006/main" count="130" uniqueCount="88">
  <si>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</si>
  <si>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</si>
  <si>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</si>
  <si>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</si>
  <si>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2023</t>
  </si>
  <si>
    <t>Oct.</t>
  </si>
  <si>
    <t>Variance</t>
  </si>
  <si>
    <t>N'b</t>
  </si>
  <si>
    <t>(a)   Mineral Rev.</t>
  </si>
  <si>
    <t>(b)   Non-Mineral Rev.</t>
  </si>
  <si>
    <t xml:space="preserve">    Total revenue</t>
  </si>
  <si>
    <t>(c)  Solid Mineral Rev.</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</si>
  <si>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</si>
  <si>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</si>
  <si>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</si>
  <si>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</si>
  <si>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</si>
  <si>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</si>
  <si>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13% Derivation Refund on withdrawals from ECA</t>
  </si>
  <si>
    <t>Less: (ii) 13% Refunds on Subsidy, Priority Projects &amp; Police Trust Fund(1999 - Dec 2021)</t>
  </si>
  <si>
    <t>Less: (iii)  NNPCL Remittance not Distributed</t>
  </si>
  <si>
    <t>Less: (iii) Special Intervention Prog. for Nigerian Military</t>
  </si>
  <si>
    <t>Less: (iv) Priority Project ifo FIRS</t>
  </si>
  <si>
    <t>Less: (iv) Savings (Non-Oil Excess Revenue)</t>
  </si>
  <si>
    <t xml:space="preserve">Less:  (vi) Part of Refund due to States from withdrawals from ECA (2009-2015) and Signature Bonus                                            </t>
  </si>
  <si>
    <t>Net Statutory Allocation</t>
  </si>
  <si>
    <t>Less:  (x)Transfer to NMDPRA</t>
  </si>
  <si>
    <t>Less: (xi) Refund to NUPRC on Cost of Collection</t>
  </si>
  <si>
    <t>Less: Refund to NUPRC on Cost of Collection for Exch. Rate differential</t>
  </si>
  <si>
    <t>Less: (xii) Refunds to NCS</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</si>
  <si>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</si>
  <si>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</si>
  <si>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</si>
  <si>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</si>
  <si>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</si>
  <si>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</si>
  <si>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</si>
  <si>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</si>
  <si>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</si>
  <si>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</si>
  <si>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</si>
  <si>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</si>
  <si>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t>Less: Cancellation of Tax Credit from VAT</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</si>
  <si>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</si>
  <si>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</si>
  <si>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</si>
  <si>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</si>
  <si>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</si>
  <si>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</si>
  <si>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</si>
  <si>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</si>
  <si>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</si>
  <si>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</si>
  <si>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</si>
  <si>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</si>
  <si>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</si>
  <si>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Derivation [13% of Savings (NNPCL   Remittance not Distributed)] (13%*N112.748 billion)</t>
  </si>
  <si>
    <t>Transfer to Non Oil Revenue (Savings)</t>
  </si>
  <si>
    <t>Total Distributable Revenue</t>
  </si>
  <si>
    <t>Add back: Costs of Collection</t>
  </si>
  <si>
    <t xml:space="preserve">Add back:Transfers, Intervention and Refunds </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</si>
  <si>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</si>
  <si>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</si>
  <si>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</si>
  <si>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</si>
  <si>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</si>
  <si>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</si>
  <si>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</si>
  <si>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Mrs. Oluwatoyin S. Madein </t>
    </r>
    <r>
      <rPr>
        <b/>
        <sz val="10"/>
        <color indexed="8"/>
        <rFont val="Arial"/>
        <family val="2"/>
      </rPr>
      <t>PhD, FCCA, FCA</t>
    </r>
  </si>
  <si>
    <t>Accountant General of the Federation</t>
  </si>
  <si>
    <t xml:space="preserve"> Federation Account Allocation Committee Meeting for the month of December, 2023</t>
  </si>
  <si>
    <t xml:space="preserve">I hereby present the summary of the Federation Account Revenue along with the relevant statements/annexures for the month of November, 2023 in accordance with the existing laws/statutes and relevant revenue allocation formulae for distribution in the month of December,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</si>
  <si>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November, 2023</t>
    </r>
  </si>
  <si>
    <t>Nov.</t>
  </si>
  <si>
    <t xml:space="preserve">Diff. Nov. &amp; Oct. </t>
  </si>
  <si>
    <t>Less: FIRS Tax Refund 2023</t>
  </si>
  <si>
    <r>
      <t xml:space="preserve">Derivation(13% of Mineral Revenue) </t>
    </r>
    <r>
      <rPr>
        <b/>
        <sz val="10"/>
        <rFont val="Arial"/>
        <family val="2"/>
      </rPr>
      <t xml:space="preserve">(N340.659) </t>
    </r>
  </si>
  <si>
    <t>For the month of November, 2023, the gross revenue available from the Value Added Tax (VAT) was =N=360.455 billion as against =N=347.343 billion distributed in the preceeding month, resulting in an increase of =N=13.112 billion. The distribution is as follows:</t>
  </si>
  <si>
    <r>
      <t>Less: 4% Cost of collection-</t>
    </r>
    <r>
      <rPr>
        <b/>
        <sz val="10"/>
        <color indexed="8"/>
        <rFont val="Arial"/>
        <family val="2"/>
      </rPr>
      <t>FIRS &amp; NCS (VAT)</t>
    </r>
    <r>
      <rPr>
        <sz val="10"/>
        <color indexed="8"/>
        <rFont val="Arial"/>
        <family val="2"/>
      </rPr>
      <t xml:space="preserve"> (</t>
    </r>
    <r>
      <rPr>
        <b/>
        <sz val="10"/>
        <color indexed="8"/>
        <rFont val="Arial"/>
        <family val="2"/>
      </rPr>
      <t>4% of N360.455</t>
    </r>
    <r>
      <rPr>
        <sz val="10"/>
        <color indexed="8"/>
        <rFont val="Arial"/>
        <family val="2"/>
      </rPr>
      <t xml:space="preserve">) </t>
    </r>
  </si>
  <si>
    <t>15th December, 2023</t>
  </si>
  <si>
    <r>
      <t xml:space="preserve">Less: Alloc. to NEDC Project </t>
    </r>
    <r>
      <rPr>
        <b/>
        <sz val="11"/>
        <color indexed="8"/>
        <rFont val="Arial"/>
        <family val="2"/>
      </rPr>
      <t xml:space="preserve">(3% of N346.037) </t>
    </r>
  </si>
  <si>
    <r>
      <t>Less:  (ix) 4% Cost of Collection NUPRC (</t>
    </r>
    <r>
      <rPr>
        <b/>
        <sz val="10"/>
        <color indexed="8"/>
        <rFont val="Arial"/>
        <family val="2"/>
      </rPr>
      <t>N363.548 billion</t>
    </r>
    <r>
      <rPr>
        <sz val="10"/>
        <color indexed="8"/>
        <rFont val="Arial"/>
        <family val="2"/>
      </rPr>
      <t xml:space="preserve">)                           </t>
    </r>
  </si>
  <si>
    <r>
      <t>Less: (viii) 7% Cost of Collection NCS  (</t>
    </r>
    <r>
      <rPr>
        <b/>
        <sz val="10"/>
        <color indexed="8"/>
        <rFont val="Arial"/>
        <family val="2"/>
      </rPr>
      <t>N202.371 billion</t>
    </r>
    <r>
      <rPr>
        <sz val="10"/>
        <color indexed="8"/>
        <rFont val="Arial"/>
        <family val="2"/>
      </rPr>
      <t>).</t>
    </r>
  </si>
  <si>
    <r>
      <t xml:space="preserve">Less: (vii) 4% Cost of Collection FIRS </t>
    </r>
    <r>
      <rPr>
        <b/>
        <sz val="9"/>
        <color indexed="8"/>
        <rFont val="Arial"/>
        <family val="2"/>
      </rPr>
      <t xml:space="preserve">(N433.395 billion) </t>
    </r>
    <r>
      <rPr>
        <sz val="9"/>
        <color indexed="8"/>
        <rFont val="Arial"/>
        <family val="2"/>
      </rPr>
      <t xml:space="preserve">                         </t>
    </r>
  </si>
  <si>
    <r>
      <t>The gross statutory revenue of =N=882.560 billion received for the month was higher than the sum of =N=660.090 billion received in the previous month by =N=222.470 billion. Companies Income Tax (CIT), Excise Duty, Petroleum Profit Tax (PPT), Oil and Gas Royalties and Value Added Tax (VAT) increased considerably while CET Levies, Import Duty and Electronic Money Transfer Levy (EMTL) recorded decreases.</t>
    </r>
    <r>
      <rPr>
        <sz val="12"/>
        <color rgb="FFFF0000"/>
        <rFont val="Arial"/>
        <family val="2"/>
      </rPr>
      <t xml:space="preserve"> </t>
    </r>
  </si>
  <si>
    <t>Less: (v) Intervention to States for Infrastructure &amp; Security</t>
  </si>
  <si>
    <t xml:space="preserve">The Distributable Statutory Revenue for the month is =N=376.306 billion, VAT is =N=335.656 billion, EMTL is =N=11.952 billion and Exchange Difference is =N=364.869 billion bringing the total to =N=1,088.783 billion.                                                                                                                                                                                                                                                                                                                                                                                                                                      </t>
  </si>
  <si>
    <t xml:space="preserve">The next Federation Account Allocation Committee (FAAC) Meetings are proposed for Tuesday 16th and Wednesday 17th January 2024 at the Auditorium, Federal Ministry of Finance headquarters, Abuja.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</si>
</sst>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
      <name val="Arial"/>
      <family val="2"/>
    </font>
    <font>
      <b/>
      <sz val="10"/>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sz val="9"/>
      <color indexed="8"/>
      <name val="Arial"/>
      <family val="2"/>
    </font>
    <font>
      <b/>
      <u/>
      <sz val="10.5"/>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rgb="FFFF0000"/>
      <name val="Arial"/>
      <family val="2"/>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8">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5" fontId="19" fillId="0" borderId="0" xfId="0" applyNumberFormat="1" applyFont="1" applyAlignment="1">
      <alignment horizontal="justify" vertical="top" wrapText="1"/>
    </xf>
    <xf numFmtId="165" fontId="19" fillId="0" borderId="4" xfId="0" applyNumberFormat="1" applyFont="1" applyBorder="1" applyAlignment="1">
      <alignment horizontal="justify" vertical="top" wrapText="1"/>
    </xf>
    <xf numFmtId="165" fontId="18" fillId="0" borderId="4" xfId="0" applyNumberFormat="1" applyFont="1" applyBorder="1" applyAlignment="1">
      <alignment horizontal="center"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18" fillId="0" borderId="6" xfId="0" applyNumberFormat="1" applyFont="1" applyBorder="1" applyAlignment="1">
      <alignment horizontal="center" wrapText="1"/>
    </xf>
    <xf numFmtId="165" fontId="6" fillId="0" borderId="2" xfId="0" applyNumberFormat="1" applyFont="1" applyBorder="1" applyAlignment="1">
      <alignment horizontal="left" vertical="top"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6" fillId="0" borderId="2" xfId="0" applyNumberFormat="1" applyFont="1" applyBorder="1" applyAlignment="1">
      <alignment horizontal="left" wrapText="1"/>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37" fillId="0" borderId="2" xfId="0" applyNumberFormat="1" applyFont="1" applyBorder="1" applyAlignment="1">
      <alignment horizontal="left" wrapText="1"/>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6" fillId="0" borderId="2" xfId="0" applyNumberFormat="1" applyFont="1" applyBorder="1" applyAlignment="1">
      <alignment vertical="top" wrapText="1"/>
    </xf>
    <xf numFmtId="165" fontId="26" fillId="0" borderId="0" xfId="0" applyNumberFormat="1" applyFont="1" applyAlignment="1">
      <alignment horizontal="center"/>
    </xf>
    <xf numFmtId="165" fontId="6" fillId="0" borderId="2" xfId="0" applyNumberFormat="1" applyFont="1" applyBorder="1" applyAlignment="1">
      <alignment wrapText="1"/>
    </xf>
    <xf numFmtId="165" fontId="37" fillId="0" borderId="2" xfId="0" applyNumberFormat="1" applyFont="1" applyBorder="1" applyAlignment="1">
      <alignment wrapText="1"/>
    </xf>
    <xf numFmtId="165" fontId="9" fillId="0" borderId="0" xfId="0" applyNumberFormat="1" applyFont="1"/>
    <xf numFmtId="165" fontId="39"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7" fillId="0" borderId="0" xfId="0" applyNumberFormat="1" applyFont="1" applyAlignment="1">
      <alignment horizontal="center"/>
    </xf>
    <xf numFmtId="165" fontId="41" fillId="0" borderId="0" xfId="0" applyNumberFormat="1" applyFont="1"/>
    <xf numFmtId="0" fontId="41"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3" fillId="0" borderId="0" xfId="0" applyFont="1"/>
    <xf numFmtId="0" fontId="44" fillId="0" borderId="0" xfId="0" applyFont="1"/>
    <xf numFmtId="165" fontId="37" fillId="0" borderId="6" xfId="0" applyNumberFormat="1" applyFont="1" applyBorder="1" applyAlignment="1">
      <alignment horizontal="justify" vertical="top"/>
    </xf>
    <xf numFmtId="165" fontId="18" fillId="0" borderId="0" xfId="0" applyNumberFormat="1" applyFont="1" applyAlignment="1">
      <alignment horizontal="center"/>
    </xf>
    <xf numFmtId="165" fontId="11" fillId="0" borderId="0" xfId="0" applyNumberFormat="1" applyFont="1" applyAlignment="1">
      <alignment horizontal="center"/>
    </xf>
    <xf numFmtId="0" fontId="3" fillId="0" borderId="0" xfId="0" applyFont="1" applyAlignment="1">
      <alignment wrapText="1"/>
    </xf>
    <xf numFmtId="0" fontId="5"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8" fillId="0" borderId="10" xfId="0" applyNumberFormat="1" applyFont="1" applyBorder="1" applyAlignment="1">
      <alignment horizontal="center" wrapText="1"/>
    </xf>
    <xf numFmtId="165" fontId="38" fillId="0" borderId="3"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37" fillId="0" borderId="4" xfId="0" applyNumberFormat="1" applyFont="1" applyBorder="1" applyAlignment="1">
      <alignment horizontal="justify" vertical="top"/>
    </xf>
    <xf numFmtId="165" fontId="37" fillId="0" borderId="5" xfId="0" applyNumberFormat="1" applyFont="1" applyBorder="1" applyAlignment="1">
      <alignment horizontal="justify" vertical="top"/>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165" fontId="6" fillId="0" borderId="4" xfId="0" applyNumberFormat="1" applyFont="1" applyBorder="1" applyAlignment="1">
      <alignment horizontal="left" vertical="top" wrapText="1"/>
    </xf>
    <xf numFmtId="165" fontId="6" fillId="0" borderId="5" xfId="0" applyNumberFormat="1" applyFont="1" applyBorder="1" applyAlignment="1">
      <alignment horizontal="left" vertical="top"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cellXfs>
  <cellStyles count="3">
    <cellStyle name="Comma" xfId="1" builtinId="3"/>
    <cellStyle name="Comma 2 2" xfId="2" xr:uid="{9BDA9806-168A-495B-AB1E-F510AB741D4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A63B908F-F5F3-4B2A-9069-EA9AB38929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6BAAABB1-E118-437E-894B-54FD2D5DD8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8AC7E7D1-1B7B-4E22-B10D-1B05FB4C1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3BFB4D07-65D1-4C5D-9FA4-0ADA53382D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CEA46FD7-6898-4662-AA49-D2B766A8A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83595FC-772D-4660-ADA8-049D985BB3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CB48A993-BF54-40A7-89A4-B408F519C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8611B3B4-B923-42E9-93F9-9615536C8B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BB22-7C47-40A4-98FA-5FA90938A857}">
  <sheetPr>
    <pageSetUpPr fitToPage="1"/>
  </sheetPr>
  <dimension ref="A1:L104"/>
  <sheetViews>
    <sheetView tabSelected="1" topLeftCell="A85" zoomScale="120" zoomScaleNormal="120" workbookViewId="0">
      <selection activeCell="A85" sqref="A85:F85"/>
    </sheetView>
  </sheetViews>
  <sheetFormatPr baseColWidth="10" defaultColWidth="8.83203125" defaultRowHeight="15" x14ac:dyDescent="0.2"/>
  <cols>
    <col min="1" max="1" width="45.1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3" t="s">
        <v>0</v>
      </c>
      <c r="B1" s="133"/>
      <c r="C1" s="133"/>
      <c r="D1" s="133"/>
      <c r="E1" s="133"/>
      <c r="F1" s="133"/>
      <c r="G1" s="1"/>
      <c r="H1" s="1"/>
    </row>
    <row r="2" spans="1:10" ht="15.75" customHeight="1" x14ac:dyDescent="0.2">
      <c r="A2" s="134" t="s">
        <v>1</v>
      </c>
      <c r="B2" s="134"/>
      <c r="C2" s="134"/>
      <c r="D2" s="134"/>
      <c r="E2" s="134"/>
      <c r="F2" s="134"/>
      <c r="G2" s="3"/>
      <c r="H2" s="3"/>
    </row>
    <row r="3" spans="1:10" ht="14.25" customHeight="1" x14ac:dyDescent="0.2">
      <c r="A3" s="134" t="s">
        <v>70</v>
      </c>
      <c r="B3" s="134"/>
      <c r="C3" s="134"/>
      <c r="D3" s="134"/>
      <c r="E3" s="134"/>
      <c r="F3" s="134"/>
      <c r="G3" s="3"/>
      <c r="H3" s="3"/>
    </row>
    <row r="4" spans="1:10" ht="14.25" customHeight="1" x14ac:dyDescent="0.2">
      <c r="A4" s="4" t="s">
        <v>2</v>
      </c>
      <c r="B4" s="2"/>
      <c r="C4" s="2"/>
      <c r="D4" s="2"/>
      <c r="E4" s="2"/>
      <c r="F4" s="2"/>
      <c r="G4" s="2"/>
      <c r="H4" s="2"/>
    </row>
    <row r="5" spans="1:10" s="6" customFormat="1" ht="45" customHeight="1" x14ac:dyDescent="0.2">
      <c r="A5" s="143" t="s">
        <v>71</v>
      </c>
      <c r="B5" s="143"/>
      <c r="C5" s="143"/>
      <c r="D5" s="143"/>
      <c r="E5" s="143"/>
      <c r="F5" s="143"/>
      <c r="G5" s="5"/>
      <c r="H5" s="5"/>
    </row>
    <row r="6" spans="1:10" x14ac:dyDescent="0.2">
      <c r="A6" s="144" t="s">
        <v>72</v>
      </c>
      <c r="B6" s="144"/>
      <c r="C6" s="144"/>
      <c r="D6" s="144"/>
      <c r="E6" s="144"/>
      <c r="F6" s="144"/>
    </row>
    <row r="7" spans="1:10" ht="20.25" customHeight="1" x14ac:dyDescent="0.2">
      <c r="A7" s="7" t="s">
        <v>3</v>
      </c>
      <c r="B7" s="8" t="s">
        <v>4</v>
      </c>
      <c r="C7" s="9" t="s">
        <v>73</v>
      </c>
      <c r="D7" s="9" t="s">
        <v>6</v>
      </c>
      <c r="E7" s="9" t="s">
        <v>5</v>
      </c>
      <c r="F7" s="10" t="s">
        <v>74</v>
      </c>
    </row>
    <row r="8" spans="1:10" ht="13.5" customHeight="1" x14ac:dyDescent="0.2">
      <c r="A8" s="11"/>
      <c r="B8" s="12" t="s">
        <v>7</v>
      </c>
      <c r="C8" s="12" t="s">
        <v>7</v>
      </c>
      <c r="D8" s="12" t="s">
        <v>7</v>
      </c>
      <c r="E8" s="12" t="s">
        <v>7</v>
      </c>
      <c r="F8" s="12" t="s">
        <v>7</v>
      </c>
      <c r="J8" t="s">
        <v>3</v>
      </c>
    </row>
    <row r="9" spans="1:10" ht="16.5" customHeight="1" x14ac:dyDescent="0.2">
      <c r="A9" s="13" t="s">
        <v>8</v>
      </c>
      <c r="B9" s="14">
        <v>496.077</v>
      </c>
      <c r="C9" s="14">
        <v>372.24799999999999</v>
      </c>
      <c r="D9" s="14">
        <f>C9-B9</f>
        <v>-123.82900000000001</v>
      </c>
      <c r="E9" s="14">
        <v>222.249</v>
      </c>
      <c r="F9" s="14">
        <f t="shared" ref="F9:F14" si="0">C9-E9</f>
        <v>149.999</v>
      </c>
    </row>
    <row r="10" spans="1:10" ht="16.5" customHeight="1" x14ac:dyDescent="0.2">
      <c r="A10" s="13" t="s">
        <v>9</v>
      </c>
      <c r="B10" s="15">
        <v>388.38099999999997</v>
      </c>
      <c r="C10" s="15">
        <v>510.31200000000001</v>
      </c>
      <c r="D10" s="14">
        <f>C10-B10</f>
        <v>121.93100000000004</v>
      </c>
      <c r="E10" s="15">
        <v>437.84100000000001</v>
      </c>
      <c r="F10" s="14">
        <f t="shared" si="0"/>
        <v>72.471000000000004</v>
      </c>
    </row>
    <row r="11" spans="1:10" ht="15.75" customHeight="1" x14ac:dyDescent="0.25">
      <c r="A11" s="16" t="s">
        <v>10</v>
      </c>
      <c r="B11" s="17">
        <f>SUM(B9:B10)</f>
        <v>884.45799999999997</v>
      </c>
      <c r="C11" s="18">
        <f>SUM(C9:C10)</f>
        <v>882.56</v>
      </c>
      <c r="D11" s="14">
        <f>C11-B11</f>
        <v>-1.8980000000000246</v>
      </c>
      <c r="E11" s="18">
        <f>SUM(E9:E10)</f>
        <v>660.09</v>
      </c>
      <c r="F11" s="14">
        <f t="shared" si="0"/>
        <v>222.46999999999991</v>
      </c>
    </row>
    <row r="12" spans="1:10" ht="16.5" hidden="1" customHeight="1" x14ac:dyDescent="0.25">
      <c r="A12" s="16" t="s">
        <v>11</v>
      </c>
      <c r="B12" s="15">
        <v>0</v>
      </c>
      <c r="C12" s="15">
        <v>0</v>
      </c>
      <c r="D12" s="15">
        <f>C12-B12</f>
        <v>0</v>
      </c>
      <c r="E12" s="15">
        <v>0</v>
      </c>
      <c r="F12" s="15">
        <f t="shared" si="0"/>
        <v>0</v>
      </c>
    </row>
    <row r="13" spans="1:10" ht="0.75" customHeight="1" x14ac:dyDescent="0.2">
      <c r="A13" s="19" t="s">
        <v>12</v>
      </c>
      <c r="B13" s="14">
        <v>0</v>
      </c>
      <c r="C13" s="14">
        <v>0</v>
      </c>
      <c r="D13" s="14">
        <v>0</v>
      </c>
      <c r="E13" s="14">
        <v>0</v>
      </c>
      <c r="F13" s="14">
        <f t="shared" si="0"/>
        <v>0</v>
      </c>
    </row>
    <row r="14" spans="1:10" ht="17.25" hidden="1" customHeight="1" x14ac:dyDescent="0.25">
      <c r="A14" s="20" t="s">
        <v>10</v>
      </c>
      <c r="B14" s="15">
        <f>B11+B12</f>
        <v>884.45799999999997</v>
      </c>
      <c r="C14" s="15">
        <f>C11+C12+C13</f>
        <v>882.56</v>
      </c>
      <c r="D14" s="15">
        <f>C14-B14</f>
        <v>-1.8980000000000246</v>
      </c>
      <c r="E14" s="15">
        <f>E11+E12+E13</f>
        <v>660.09</v>
      </c>
      <c r="F14" s="15">
        <f t="shared" si="0"/>
        <v>222.46999999999991</v>
      </c>
    </row>
    <row r="15" spans="1:10" ht="19.5" customHeight="1" x14ac:dyDescent="0.2">
      <c r="A15" s="21"/>
      <c r="B15" s="22"/>
      <c r="C15" s="22"/>
      <c r="D15" s="22"/>
      <c r="E15" s="22"/>
      <c r="F15" s="23"/>
    </row>
    <row r="16" spans="1:10" ht="16" x14ac:dyDescent="0.2">
      <c r="A16" s="145" t="s">
        <v>13</v>
      </c>
      <c r="B16" s="145"/>
      <c r="C16" s="145"/>
      <c r="D16" s="145"/>
      <c r="E16" s="145"/>
      <c r="F16" s="145"/>
      <c r="J16" s="24"/>
    </row>
    <row r="17" spans="1:10" ht="19.5" customHeight="1" x14ac:dyDescent="0.2">
      <c r="A17" s="25" t="s">
        <v>14</v>
      </c>
      <c r="B17" s="10" t="s">
        <v>4</v>
      </c>
      <c r="C17" s="9" t="s">
        <v>73</v>
      </c>
      <c r="D17" s="9" t="s">
        <v>6</v>
      </c>
      <c r="E17" s="9" t="s">
        <v>5</v>
      </c>
      <c r="F17" s="10" t="s">
        <v>74</v>
      </c>
    </row>
    <row r="18" spans="1:10" ht="15" customHeight="1" x14ac:dyDescent="0.2">
      <c r="A18" s="26"/>
      <c r="B18" s="27" t="s">
        <v>15</v>
      </c>
      <c r="C18" s="27" t="s">
        <v>15</v>
      </c>
      <c r="D18" s="27" t="s">
        <v>15</v>
      </c>
      <c r="E18" s="27" t="s">
        <v>16</v>
      </c>
      <c r="F18" s="27" t="s">
        <v>15</v>
      </c>
      <c r="J18" s="24"/>
    </row>
    <row r="19" spans="1:10" ht="24" customHeight="1" x14ac:dyDescent="0.2">
      <c r="A19" s="28" t="s">
        <v>17</v>
      </c>
      <c r="B19" s="29">
        <f>B14</f>
        <v>884.45799999999997</v>
      </c>
      <c r="C19" s="29">
        <f>C14</f>
        <v>882.56</v>
      </c>
      <c r="D19" s="29">
        <f t="shared" ref="D19:D28" si="1">C19-B19</f>
        <v>-1.8980000000000246</v>
      </c>
      <c r="E19" s="29">
        <f>E14</f>
        <v>660.09</v>
      </c>
      <c r="F19" s="29">
        <f t="shared" ref="F19:F28" si="2">C19-E19</f>
        <v>222.46999999999991</v>
      </c>
    </row>
    <row r="20" spans="1:10" ht="28.5" customHeight="1" x14ac:dyDescent="0.2">
      <c r="A20" s="30" t="s">
        <v>18</v>
      </c>
      <c r="B20" s="29">
        <v>0</v>
      </c>
      <c r="C20" s="29">
        <v>-50</v>
      </c>
      <c r="D20" s="29">
        <f t="shared" si="1"/>
        <v>-50</v>
      </c>
      <c r="E20" s="29">
        <v>-40</v>
      </c>
      <c r="F20" s="29">
        <f t="shared" si="2"/>
        <v>-10</v>
      </c>
    </row>
    <row r="21" spans="1:10" ht="24.75" customHeight="1" x14ac:dyDescent="0.2">
      <c r="A21" s="31" t="s">
        <v>19</v>
      </c>
      <c r="B21" s="29">
        <v>0</v>
      </c>
      <c r="C21" s="29">
        <v>-18.163</v>
      </c>
      <c r="D21" s="29">
        <f t="shared" si="1"/>
        <v>-18.163</v>
      </c>
      <c r="E21" s="29">
        <v>-18.163</v>
      </c>
      <c r="F21" s="29">
        <f t="shared" si="2"/>
        <v>0</v>
      </c>
      <c r="H21" s="24"/>
      <c r="I21" s="32"/>
    </row>
    <row r="22" spans="1:10" ht="0.75" hidden="1" customHeight="1" x14ac:dyDescent="0.2">
      <c r="A22" s="31" t="s">
        <v>20</v>
      </c>
      <c r="B22" s="29">
        <v>0</v>
      </c>
      <c r="C22" s="29">
        <v>0</v>
      </c>
      <c r="D22" s="29">
        <f t="shared" si="1"/>
        <v>0</v>
      </c>
      <c r="E22" s="29">
        <v>0</v>
      </c>
      <c r="F22" s="29">
        <f t="shared" si="2"/>
        <v>0</v>
      </c>
      <c r="H22" s="24"/>
      <c r="I22" s="32"/>
    </row>
    <row r="23" spans="1:10" ht="24" customHeight="1" x14ac:dyDescent="0.2">
      <c r="A23" s="31" t="s">
        <v>21</v>
      </c>
      <c r="B23" s="29">
        <v>0</v>
      </c>
      <c r="C23" s="29">
        <v>-100</v>
      </c>
      <c r="D23" s="29">
        <f t="shared" si="1"/>
        <v>-100</v>
      </c>
      <c r="E23" s="29">
        <v>-100</v>
      </c>
      <c r="F23" s="29">
        <f t="shared" si="2"/>
        <v>0</v>
      </c>
    </row>
    <row r="24" spans="1:10" ht="9" hidden="1" customHeight="1" x14ac:dyDescent="0.2">
      <c r="A24" s="31" t="s">
        <v>22</v>
      </c>
      <c r="B24" s="29">
        <v>0</v>
      </c>
      <c r="C24" s="29">
        <v>0</v>
      </c>
      <c r="D24" s="29">
        <f t="shared" si="1"/>
        <v>0</v>
      </c>
      <c r="E24" s="29">
        <v>0</v>
      </c>
      <c r="F24" s="29">
        <f t="shared" si="2"/>
        <v>0</v>
      </c>
    </row>
    <row r="25" spans="1:10" ht="18.75" customHeight="1" x14ac:dyDescent="0.2">
      <c r="A25" s="31" t="s">
        <v>23</v>
      </c>
      <c r="B25" s="29">
        <v>0</v>
      </c>
      <c r="C25" s="29">
        <v>0</v>
      </c>
      <c r="D25" s="29">
        <f t="shared" si="1"/>
        <v>0</v>
      </c>
      <c r="E25" s="29">
        <f>0</f>
        <v>0</v>
      </c>
      <c r="F25" s="29">
        <f t="shared" si="2"/>
        <v>0</v>
      </c>
    </row>
    <row r="26" spans="1:10" ht="29" customHeight="1" x14ac:dyDescent="0.2">
      <c r="A26" s="33" t="s">
        <v>85</v>
      </c>
      <c r="B26" s="34">
        <v>0</v>
      </c>
      <c r="C26" s="34">
        <v>-100</v>
      </c>
      <c r="D26" s="29">
        <f t="shared" si="1"/>
        <v>-100</v>
      </c>
      <c r="E26" s="34">
        <v>-40</v>
      </c>
      <c r="F26" s="29">
        <f t="shared" si="2"/>
        <v>-60</v>
      </c>
    </row>
    <row r="27" spans="1:10" ht="12.75" hidden="1" customHeight="1" x14ac:dyDescent="0.2">
      <c r="A27" s="33"/>
      <c r="B27" s="34"/>
      <c r="C27" s="34"/>
      <c r="D27" s="34"/>
      <c r="E27" s="34"/>
      <c r="F27" s="34"/>
    </row>
    <row r="28" spans="1:10" ht="12" customHeight="1" x14ac:dyDescent="0.2">
      <c r="A28" s="146" t="s">
        <v>24</v>
      </c>
      <c r="B28" s="139">
        <v>0</v>
      </c>
      <c r="C28" s="139">
        <v>-100</v>
      </c>
      <c r="D28" s="139">
        <f t="shared" si="1"/>
        <v>-100</v>
      </c>
      <c r="E28" s="139">
        <v>-100</v>
      </c>
      <c r="F28" s="139">
        <f t="shared" si="2"/>
        <v>0</v>
      </c>
    </row>
    <row r="29" spans="1:10" ht="16.25" customHeight="1" x14ac:dyDescent="0.2">
      <c r="A29" s="147"/>
      <c r="B29" s="140"/>
      <c r="C29" s="140"/>
      <c r="D29" s="140"/>
      <c r="E29" s="140"/>
      <c r="F29" s="140"/>
      <c r="H29" s="35"/>
    </row>
    <row r="30" spans="1:10" ht="18" customHeight="1" x14ac:dyDescent="0.2">
      <c r="A30" s="36" t="s">
        <v>25</v>
      </c>
      <c r="B30" s="37">
        <f>SUM(B19:B29)</f>
        <v>884.45799999999997</v>
      </c>
      <c r="C30" s="37">
        <f>SUM(C19:C29)</f>
        <v>514.39699999999993</v>
      </c>
      <c r="D30" s="37">
        <f>SUM(D19:D29)</f>
        <v>-370.06100000000004</v>
      </c>
      <c r="E30" s="37">
        <f>SUM(E19:E29)</f>
        <v>361.92700000000002</v>
      </c>
      <c r="F30" s="37">
        <f>SUM(F19:F29)</f>
        <v>152.46999999999991</v>
      </c>
      <c r="G30" s="24"/>
      <c r="H30" s="38"/>
      <c r="I30" s="39"/>
    </row>
    <row r="31" spans="1:10" ht="15" customHeight="1" x14ac:dyDescent="0.2">
      <c r="A31" s="137" t="s">
        <v>83</v>
      </c>
      <c r="B31" s="139">
        <v>-6.726</v>
      </c>
      <c r="C31" s="139">
        <v>-17.335999999999999</v>
      </c>
      <c r="D31" s="139">
        <f>C31-B31</f>
        <v>-10.61</v>
      </c>
      <c r="E31" s="139">
        <v>-11.689</v>
      </c>
      <c r="F31" s="139">
        <f>C31-E31</f>
        <v>-5.6469999999999985</v>
      </c>
      <c r="H31" s="40"/>
      <c r="I31" s="41"/>
    </row>
    <row r="32" spans="1:10" ht="0.75" customHeight="1" x14ac:dyDescent="0.2">
      <c r="A32" s="138"/>
      <c r="B32" s="140"/>
      <c r="C32" s="140"/>
      <c r="D32" s="140"/>
      <c r="E32" s="140"/>
      <c r="F32" s="140"/>
    </row>
    <row r="33" spans="1:10" ht="17.25" customHeight="1" x14ac:dyDescent="0.2">
      <c r="A33" s="116" t="s">
        <v>75</v>
      </c>
      <c r="B33" s="42">
        <v>0</v>
      </c>
      <c r="C33" s="42">
        <v>-75</v>
      </c>
      <c r="D33" s="42">
        <v>0</v>
      </c>
      <c r="E33" s="42">
        <v>0</v>
      </c>
      <c r="F33" s="42">
        <f>C33-E33</f>
        <v>-75</v>
      </c>
    </row>
    <row r="34" spans="1:10" ht="15" customHeight="1" x14ac:dyDescent="0.2">
      <c r="A34" s="141" t="s">
        <v>82</v>
      </c>
      <c r="B34" s="139">
        <v>-8.2940000000000005</v>
      </c>
      <c r="C34" s="139">
        <v>-14.166</v>
      </c>
      <c r="D34" s="139">
        <f>C34-B34</f>
        <v>-5.8719999999999999</v>
      </c>
      <c r="E34" s="139">
        <v>-14.734999999999999</v>
      </c>
      <c r="F34" s="135">
        <f>C34-E34</f>
        <v>0.56899999999999906</v>
      </c>
    </row>
    <row r="35" spans="1:10" ht="9.75" customHeight="1" x14ac:dyDescent="0.2">
      <c r="A35" s="142"/>
      <c r="B35" s="140"/>
      <c r="C35" s="140"/>
      <c r="D35" s="140"/>
      <c r="E35" s="140"/>
      <c r="F35" s="136"/>
    </row>
    <row r="36" spans="1:10" ht="24.75" customHeight="1" x14ac:dyDescent="0.25">
      <c r="A36" s="43" t="s">
        <v>81</v>
      </c>
      <c r="B36" s="44">
        <v>-12.44</v>
      </c>
      <c r="C36" s="29">
        <v>-14.542</v>
      </c>
      <c r="D36" s="29">
        <f>C36-B36</f>
        <v>-2.1020000000000003</v>
      </c>
      <c r="E36" s="29">
        <v>-12.518000000000001</v>
      </c>
      <c r="F36" s="29">
        <f>C36-E36</f>
        <v>-2.0239999999999991</v>
      </c>
    </row>
    <row r="37" spans="1:10" ht="15" customHeight="1" x14ac:dyDescent="0.2">
      <c r="A37" s="45" t="s">
        <v>26</v>
      </c>
      <c r="B37" s="29">
        <v>0</v>
      </c>
      <c r="C37" s="29">
        <v>-14.093999999999999</v>
      </c>
      <c r="D37" s="29">
        <f>C37-B37</f>
        <v>-14.093999999999999</v>
      </c>
      <c r="E37" s="29">
        <v>-14.954000000000001</v>
      </c>
      <c r="F37" s="29">
        <f>C37-E37</f>
        <v>0.86000000000000121</v>
      </c>
    </row>
    <row r="38" spans="1:10" ht="14.25" customHeight="1" x14ac:dyDescent="0.2">
      <c r="A38" s="75" t="s">
        <v>27</v>
      </c>
      <c r="B38" s="29">
        <v>0</v>
      </c>
      <c r="C38" s="29">
        <v>-2.9529999999999998</v>
      </c>
      <c r="D38" s="29">
        <f>C38-B38</f>
        <v>-2.9529999999999998</v>
      </c>
      <c r="E38" s="29">
        <v>-2.9529999999999998</v>
      </c>
      <c r="F38" s="29">
        <f>C38-E38</f>
        <v>0</v>
      </c>
    </row>
    <row r="39" spans="1:10" ht="0.75" customHeight="1" x14ac:dyDescent="0.2">
      <c r="A39" s="46" t="s">
        <v>28</v>
      </c>
      <c r="B39" s="29">
        <v>0</v>
      </c>
      <c r="C39" s="29">
        <v>0</v>
      </c>
      <c r="D39" s="29">
        <f t="shared" ref="D39:D40" si="3">C39-B39</f>
        <v>0</v>
      </c>
      <c r="E39" s="29">
        <v>0</v>
      </c>
      <c r="F39" s="29">
        <f t="shared" ref="F39:F40" si="4">C39-E39</f>
        <v>0</v>
      </c>
    </row>
    <row r="40" spans="1:10" ht="16.5" customHeight="1" x14ac:dyDescent="0.2">
      <c r="A40" s="75" t="s">
        <v>29</v>
      </c>
      <c r="B40" s="29">
        <v>0</v>
      </c>
      <c r="C40" s="29">
        <v>0</v>
      </c>
      <c r="D40" s="29">
        <f t="shared" si="3"/>
        <v>0</v>
      </c>
      <c r="E40" s="29">
        <v>-8.0000000000000002E-3</v>
      </c>
      <c r="F40" s="29">
        <f t="shared" si="4"/>
        <v>8.0000000000000002E-3</v>
      </c>
    </row>
    <row r="41" spans="1:10" ht="19.5" customHeight="1" x14ac:dyDescent="0.2">
      <c r="A41" s="47" t="s">
        <v>30</v>
      </c>
      <c r="B41" s="37">
        <f>SUM(B30:B38)</f>
        <v>856.99799999999993</v>
      </c>
      <c r="C41" s="37">
        <f>SUM(C30:C40)</f>
        <v>376.30599999999998</v>
      </c>
      <c r="D41" s="37">
        <f>SUM(D30:D38)</f>
        <v>-405.69200000000001</v>
      </c>
      <c r="E41" s="37">
        <f>SUM(E30:E40)</f>
        <v>305.07000000000005</v>
      </c>
      <c r="F41" s="37">
        <f>SUM(F30:F40)</f>
        <v>71.235999999999919</v>
      </c>
      <c r="H41" s="48"/>
    </row>
    <row r="42" spans="1:10" ht="14.25" customHeight="1" x14ac:dyDescent="0.2">
      <c r="A42" s="49" t="s">
        <v>31</v>
      </c>
      <c r="B42" s="29"/>
      <c r="C42" s="50"/>
      <c r="D42" s="29"/>
      <c r="E42" s="50"/>
      <c r="F42" s="50"/>
      <c r="H42" s="24"/>
    </row>
    <row r="43" spans="1:10" ht="24" customHeight="1" x14ac:dyDescent="0.2">
      <c r="A43" s="51" t="s">
        <v>32</v>
      </c>
      <c r="B43" s="29">
        <v>417.49299999999999</v>
      </c>
      <c r="C43" s="29">
        <f>(C41-C46)*0.5268</f>
        <v>174.90813600000001</v>
      </c>
      <c r="D43" s="29">
        <f>C43-B43</f>
        <v>-242.58486399999998</v>
      </c>
      <c r="E43" s="29">
        <f>(E41-E46)*0.5268</f>
        <v>147.57406440000003</v>
      </c>
      <c r="F43" s="29">
        <f>C43-E43</f>
        <v>27.334071599999987</v>
      </c>
    </row>
    <row r="44" spans="1:10" ht="25.5" customHeight="1" x14ac:dyDescent="0.2">
      <c r="A44" s="51" t="s">
        <v>33</v>
      </c>
      <c r="B44" s="29">
        <v>211.75800000000001</v>
      </c>
      <c r="C44" s="29">
        <f>(C41-C46)*0.2672</f>
        <v>88.715743999999987</v>
      </c>
      <c r="D44" s="29">
        <f>C44-B44</f>
        <v>-123.04225600000002</v>
      </c>
      <c r="E44" s="29">
        <f>(E41-E46)*0.2672</f>
        <v>74.851537600000015</v>
      </c>
      <c r="F44" s="29">
        <f>C44-E44</f>
        <v>13.864206399999972</v>
      </c>
    </row>
    <row r="45" spans="1:10" ht="24.75" customHeight="1" x14ac:dyDescent="0.2">
      <c r="A45" s="51" t="s">
        <v>34</v>
      </c>
      <c r="B45" s="29">
        <v>163.25700000000001</v>
      </c>
      <c r="C45" s="29">
        <f>(C41-C46)*0.206</f>
        <v>68.396119999999996</v>
      </c>
      <c r="D45" s="29">
        <f>C45-B45</f>
        <v>-94.860880000000009</v>
      </c>
      <c r="E45" s="29">
        <f>(E41-E46)*0.206</f>
        <v>57.707398000000005</v>
      </c>
      <c r="F45" s="29">
        <f>C45-E45</f>
        <v>10.688721999999991</v>
      </c>
    </row>
    <row r="46" spans="1:10" ht="21.75" customHeight="1" x14ac:dyDescent="0.2">
      <c r="A46" s="52" t="s">
        <v>76</v>
      </c>
      <c r="B46" s="29">
        <f>0.13*B9</f>
        <v>64.490009999999998</v>
      </c>
      <c r="C46" s="29">
        <v>44.286000000000001</v>
      </c>
      <c r="D46" s="29">
        <f>C46-B46</f>
        <v>-20.204009999999997</v>
      </c>
      <c r="E46" s="29">
        <v>24.937000000000001</v>
      </c>
      <c r="F46" s="29">
        <f>C46-E46</f>
        <v>19.349</v>
      </c>
      <c r="H46" s="53"/>
      <c r="J46" s="24"/>
    </row>
    <row r="47" spans="1:10" ht="15.75" customHeight="1" x14ac:dyDescent="0.2">
      <c r="A47" s="125" t="s">
        <v>35</v>
      </c>
      <c r="B47" s="127">
        <f>SUM(B43:B46)</f>
        <v>856.99801000000002</v>
      </c>
      <c r="C47" s="127">
        <f>SUM(C43:C46)</f>
        <v>376.30599999999998</v>
      </c>
      <c r="D47" s="127">
        <f>SUM(D43:D46)</f>
        <v>-480.69200999999998</v>
      </c>
      <c r="E47" s="127">
        <f>SUM(E43:E46)</f>
        <v>305.07000000000005</v>
      </c>
      <c r="F47" s="127">
        <f>SUM(F43:F46)</f>
        <v>71.235999999999947</v>
      </c>
      <c r="I47" s="54"/>
    </row>
    <row r="48" spans="1:10" ht="4.5" customHeight="1" x14ac:dyDescent="0.2">
      <c r="A48" s="126"/>
      <c r="B48" s="128"/>
      <c r="C48" s="128"/>
      <c r="D48" s="128"/>
      <c r="E48" s="128"/>
      <c r="F48" s="128"/>
    </row>
    <row r="49" spans="1:8" x14ac:dyDescent="0.2">
      <c r="A49" s="55"/>
      <c r="B49" s="56"/>
      <c r="C49" s="56"/>
      <c r="D49" s="56"/>
      <c r="E49" s="56"/>
      <c r="F49" s="56"/>
    </row>
    <row r="50" spans="1:8" x14ac:dyDescent="0.2">
      <c r="A50" s="55"/>
      <c r="B50" s="56"/>
      <c r="C50" s="56"/>
      <c r="D50" s="56"/>
      <c r="E50" s="56"/>
      <c r="F50" s="56"/>
    </row>
    <row r="51" spans="1:8" x14ac:dyDescent="0.2">
      <c r="A51" s="55"/>
      <c r="B51" s="56"/>
      <c r="C51" s="56"/>
      <c r="D51" s="56"/>
      <c r="E51" s="56"/>
      <c r="F51" s="56"/>
    </row>
    <row r="52" spans="1:8" ht="18" x14ac:dyDescent="0.2">
      <c r="A52" s="57" t="s">
        <v>36</v>
      </c>
      <c r="B52" s="129" t="s">
        <v>37</v>
      </c>
      <c r="C52" s="129"/>
      <c r="D52" s="129"/>
      <c r="E52" s="58"/>
      <c r="F52" s="58"/>
      <c r="G52" s="59"/>
      <c r="H52" s="59"/>
    </row>
    <row r="53" spans="1:8" ht="52.5" customHeight="1" x14ac:dyDescent="0.2">
      <c r="A53" s="130" t="s">
        <v>77</v>
      </c>
      <c r="B53" s="130"/>
      <c r="C53" s="130"/>
      <c r="D53" s="130"/>
      <c r="E53" s="130"/>
      <c r="F53" s="130"/>
      <c r="G53" s="60"/>
      <c r="H53" s="60"/>
    </row>
    <row r="54" spans="1:8" ht="29.25" customHeight="1" x14ac:dyDescent="0.2">
      <c r="A54" s="61"/>
      <c r="B54" s="8" t="s">
        <v>4</v>
      </c>
      <c r="C54" s="9" t="s">
        <v>73</v>
      </c>
      <c r="D54" s="9" t="s">
        <v>6</v>
      </c>
      <c r="E54" s="9" t="s">
        <v>5</v>
      </c>
      <c r="F54" s="10" t="s">
        <v>74</v>
      </c>
    </row>
    <row r="55" spans="1:8" ht="14.25" customHeight="1" x14ac:dyDescent="0.2">
      <c r="A55" s="62"/>
      <c r="B55" s="63" t="s">
        <v>38</v>
      </c>
      <c r="C55" s="64" t="s">
        <v>38</v>
      </c>
      <c r="D55" s="63" t="s">
        <v>38</v>
      </c>
      <c r="E55" s="64" t="s">
        <v>38</v>
      </c>
      <c r="F55" s="64" t="s">
        <v>38</v>
      </c>
    </row>
    <row r="56" spans="1:8" x14ac:dyDescent="0.2">
      <c r="A56" s="65" t="s">
        <v>39</v>
      </c>
      <c r="B56" s="66"/>
      <c r="C56" s="66" t="s">
        <v>3</v>
      </c>
      <c r="D56" s="67"/>
      <c r="E56" s="66"/>
      <c r="F56" s="66"/>
      <c r="H56" t="s">
        <v>3</v>
      </c>
    </row>
    <row r="57" spans="1:8" ht="19" x14ac:dyDescent="0.25">
      <c r="A57" s="68" t="s">
        <v>40</v>
      </c>
      <c r="B57" s="69">
        <v>246.148</v>
      </c>
      <c r="C57" s="69">
        <v>360.45499999999998</v>
      </c>
      <c r="D57" s="69">
        <f>C57-B57</f>
        <v>114.30699999999999</v>
      </c>
      <c r="E57" s="69">
        <v>347.34300000000002</v>
      </c>
      <c r="F57" s="69">
        <f>C57-E57</f>
        <v>13.111999999999966</v>
      </c>
    </row>
    <row r="58" spans="1:8" ht="2.25" customHeight="1" x14ac:dyDescent="0.25">
      <c r="A58" s="70" t="s">
        <v>41</v>
      </c>
      <c r="B58" s="69">
        <v>0</v>
      </c>
      <c r="C58" s="69">
        <v>0</v>
      </c>
      <c r="D58" s="69">
        <f t="shared" ref="D58" si="5">C58-B58</f>
        <v>0</v>
      </c>
      <c r="E58" s="69">
        <v>0</v>
      </c>
      <c r="F58" s="69">
        <f t="shared" ref="F58" si="6">C58-E58</f>
        <v>0</v>
      </c>
    </row>
    <row r="59" spans="1:8" ht="33" customHeight="1" x14ac:dyDescent="0.25">
      <c r="A59" s="71" t="s">
        <v>80</v>
      </c>
      <c r="B59" s="69">
        <v>7.0890000000000004</v>
      </c>
      <c r="C59" s="69">
        <v>10.381</v>
      </c>
      <c r="D59" s="69">
        <f>B59-C59</f>
        <v>-3.2919999999999998</v>
      </c>
      <c r="E59" s="69">
        <v>10.003</v>
      </c>
      <c r="F59" s="69">
        <f>C59-E59</f>
        <v>0.37800000000000011</v>
      </c>
    </row>
    <row r="60" spans="1:8" ht="27" customHeight="1" x14ac:dyDescent="0.2">
      <c r="A60" s="70" t="s">
        <v>78</v>
      </c>
      <c r="B60" s="72">
        <f>0.04*B57</f>
        <v>9.8459199999999996</v>
      </c>
      <c r="C60" s="73">
        <v>14.417999999999999</v>
      </c>
      <c r="D60" s="74">
        <f>C60-B60</f>
        <v>4.5720799999999997</v>
      </c>
      <c r="E60" s="73">
        <v>13.894</v>
      </c>
      <c r="F60" s="73">
        <f>C60-E60</f>
        <v>0.52399999999999913</v>
      </c>
      <c r="H60" s="24"/>
    </row>
    <row r="61" spans="1:8" ht="23.25" hidden="1" customHeight="1" x14ac:dyDescent="0.2">
      <c r="A61" s="75" t="s">
        <v>42</v>
      </c>
      <c r="B61" s="72">
        <v>0</v>
      </c>
      <c r="C61" s="73">
        <v>0</v>
      </c>
      <c r="D61" s="74">
        <f>C61-B61</f>
        <v>0</v>
      </c>
      <c r="E61" s="73">
        <v>0</v>
      </c>
      <c r="F61" s="73">
        <f>C61-E61</f>
        <v>0</v>
      </c>
      <c r="H61" s="24"/>
    </row>
    <row r="62" spans="1:8" ht="18" x14ac:dyDescent="0.2">
      <c r="A62" s="76" t="s">
        <v>3</v>
      </c>
      <c r="B62" s="77">
        <f>B57-B59-B60</f>
        <v>229.21307999999999</v>
      </c>
      <c r="C62" s="77">
        <f>C57-C58-C59-C60-C61</f>
        <v>335.65599999999995</v>
      </c>
      <c r="D62" s="77">
        <f>C62-B62</f>
        <v>106.44291999999996</v>
      </c>
      <c r="E62" s="77">
        <f>E57-E58-E59-E60-E61</f>
        <v>323.44600000000003</v>
      </c>
      <c r="F62" s="77">
        <f>F57-F59-F60</f>
        <v>12.209999999999967</v>
      </c>
    </row>
    <row r="63" spans="1:8" ht="13.5" customHeight="1" x14ac:dyDescent="0.2">
      <c r="A63" s="76" t="s">
        <v>43</v>
      </c>
      <c r="B63" s="78"/>
      <c r="C63" s="74" t="s">
        <v>3</v>
      </c>
      <c r="D63" s="79"/>
      <c r="E63" s="74" t="s">
        <v>3</v>
      </c>
      <c r="F63" s="74"/>
    </row>
    <row r="64" spans="1:8" ht="18" customHeight="1" x14ac:dyDescent="0.2">
      <c r="A64" s="80" t="s">
        <v>44</v>
      </c>
      <c r="B64" s="74">
        <f>B62*0.15</f>
        <v>34.381961999999994</v>
      </c>
      <c r="C64" s="74">
        <f>C62*0.15</f>
        <v>50.348399999999991</v>
      </c>
      <c r="D64" s="74">
        <f>C64-B64</f>
        <v>15.966437999999997</v>
      </c>
      <c r="E64" s="74">
        <f>E62*0.15</f>
        <v>48.5169</v>
      </c>
      <c r="F64" s="81">
        <f>C64-E64</f>
        <v>1.8314999999999912</v>
      </c>
    </row>
    <row r="65" spans="1:10" ht="25.5" customHeight="1" x14ac:dyDescent="0.2">
      <c r="A65" s="82" t="s">
        <v>45</v>
      </c>
      <c r="B65" s="83">
        <f>B62*0.5</f>
        <v>114.60654</v>
      </c>
      <c r="C65" s="83">
        <f>C62*0.5</f>
        <v>167.82799999999997</v>
      </c>
      <c r="D65" s="84">
        <f>C65-B65</f>
        <v>53.221459999999979</v>
      </c>
      <c r="E65" s="83">
        <f>E62*0.5</f>
        <v>161.72300000000001</v>
      </c>
      <c r="F65" s="85">
        <f>C65-E65</f>
        <v>6.1049999999999613</v>
      </c>
      <c r="I65" s="24"/>
    </row>
    <row r="66" spans="1:10" ht="26.25" customHeight="1" x14ac:dyDescent="0.2">
      <c r="A66" s="86" t="s">
        <v>46</v>
      </c>
      <c r="B66" s="72">
        <f>B62*0.35</f>
        <v>80.224577999999994</v>
      </c>
      <c r="C66" s="72">
        <f>C62*0.35</f>
        <v>117.47959999999998</v>
      </c>
      <c r="D66" s="74">
        <f>C66-B66</f>
        <v>37.255021999999983</v>
      </c>
      <c r="E66" s="72">
        <f>E62*0.35</f>
        <v>113.20610000000001</v>
      </c>
      <c r="F66" s="87">
        <f>C66-E66</f>
        <v>4.2734999999999701</v>
      </c>
    </row>
    <row r="67" spans="1:10" ht="18" x14ac:dyDescent="0.2">
      <c r="A67" s="76" t="s">
        <v>35</v>
      </c>
      <c r="B67" s="77">
        <f>SUM(B64:B66)</f>
        <v>229.21307999999999</v>
      </c>
      <c r="C67" s="77">
        <f>SUM(C64:C66)</f>
        <v>335.65599999999995</v>
      </c>
      <c r="D67" s="17">
        <f>SUM(D64:D66)</f>
        <v>106.44291999999996</v>
      </c>
      <c r="E67" s="77">
        <f>SUM(E64:E66)</f>
        <v>323.44600000000003</v>
      </c>
      <c r="F67" s="77">
        <f>SUM(F64:F66)</f>
        <v>12.209999999999923</v>
      </c>
    </row>
    <row r="68" spans="1:10" ht="13.5" customHeight="1" x14ac:dyDescent="0.2">
      <c r="A68" s="88"/>
      <c r="B68" s="89"/>
      <c r="C68" s="89"/>
      <c r="D68" s="90"/>
      <c r="E68" s="89"/>
      <c r="F68" s="91"/>
    </row>
    <row r="69" spans="1:10" ht="15" customHeight="1" x14ac:dyDescent="0.2">
      <c r="A69" s="131" t="s">
        <v>47</v>
      </c>
      <c r="B69" s="132"/>
      <c r="C69" s="132"/>
      <c r="D69" s="132"/>
      <c r="E69" s="132"/>
      <c r="F69" s="132"/>
      <c r="G69" s="92"/>
      <c r="H69" s="92"/>
    </row>
    <row r="70" spans="1:10" ht="30.75" customHeight="1" x14ac:dyDescent="0.2">
      <c r="A70" s="61"/>
      <c r="B70" s="93" t="s">
        <v>48</v>
      </c>
      <c r="C70" s="94" t="s">
        <v>49</v>
      </c>
      <c r="D70" s="10" t="s">
        <v>50</v>
      </c>
      <c r="E70" s="10" t="s">
        <v>51</v>
      </c>
      <c r="F70" s="10" t="s">
        <v>35</v>
      </c>
      <c r="G70" s="95"/>
      <c r="H70" s="95"/>
      <c r="I70" s="95"/>
    </row>
    <row r="71" spans="1:10" ht="14.25" customHeight="1" x14ac:dyDescent="0.2">
      <c r="A71" s="61"/>
      <c r="B71" s="63" t="s">
        <v>38</v>
      </c>
      <c r="C71" s="63" t="s">
        <v>38</v>
      </c>
      <c r="D71" s="63" t="s">
        <v>38</v>
      </c>
      <c r="E71" s="63" t="s">
        <v>38</v>
      </c>
      <c r="F71" s="63" t="s">
        <v>38</v>
      </c>
      <c r="G71" s="55"/>
      <c r="H71" s="55"/>
      <c r="I71" s="96"/>
    </row>
    <row r="72" spans="1:10" ht="20.25" customHeight="1" x14ac:dyDescent="0.2">
      <c r="A72" s="80" t="s">
        <v>52</v>
      </c>
      <c r="B72" s="29">
        <f>C43</f>
        <v>174.90813600000001</v>
      </c>
      <c r="C72" s="29">
        <f>C64</f>
        <v>50.348399999999991</v>
      </c>
      <c r="D72" s="74">
        <v>1.7929999999999999</v>
      </c>
      <c r="E72" s="74">
        <f>175.817</f>
        <v>175.81700000000001</v>
      </c>
      <c r="F72" s="74">
        <f>B72+C72+D72+E72</f>
        <v>402.866536</v>
      </c>
      <c r="G72" s="117"/>
      <c r="H72" s="97"/>
      <c r="I72" s="97"/>
      <c r="J72" s="24"/>
    </row>
    <row r="73" spans="1:10" ht="18" x14ac:dyDescent="0.2">
      <c r="A73" s="61" t="s">
        <v>53</v>
      </c>
      <c r="B73" s="29">
        <f>C44</f>
        <v>88.715743999999987</v>
      </c>
      <c r="C73" s="29">
        <f>C65</f>
        <v>167.82799999999997</v>
      </c>
      <c r="D73" s="74">
        <v>5.976</v>
      </c>
      <c r="E73" s="74">
        <f>86.774+2.403</f>
        <v>89.177000000000007</v>
      </c>
      <c r="F73" s="74">
        <f t="shared" ref="F73:F82" si="7">B73+C73+D73+E73</f>
        <v>351.69674399999997</v>
      </c>
      <c r="G73" s="117"/>
      <c r="H73" s="97"/>
      <c r="I73" s="97"/>
      <c r="J73" s="24"/>
    </row>
    <row r="74" spans="1:10" ht="30" customHeight="1" x14ac:dyDescent="0.2">
      <c r="A74" s="86" t="s">
        <v>54</v>
      </c>
      <c r="B74" s="29">
        <f>C45</f>
        <v>68.396119999999996</v>
      </c>
      <c r="C74" s="74">
        <f>C66</f>
        <v>117.47959999999998</v>
      </c>
      <c r="D74" s="74">
        <v>4.1829999999999998</v>
      </c>
      <c r="E74" s="74">
        <f>66.749+2.002</f>
        <v>68.750999999999991</v>
      </c>
      <c r="F74" s="74">
        <f t="shared" si="7"/>
        <v>258.80971999999997</v>
      </c>
      <c r="G74" s="117"/>
      <c r="H74" s="97"/>
      <c r="I74" s="97"/>
    </row>
    <row r="75" spans="1:10" ht="31.5" customHeight="1" x14ac:dyDescent="0.2">
      <c r="A75" s="86" t="s">
        <v>55</v>
      </c>
      <c r="B75" s="29">
        <f>C46</f>
        <v>44.286000000000001</v>
      </c>
      <c r="C75" s="74">
        <v>0</v>
      </c>
      <c r="D75" s="74">
        <v>0</v>
      </c>
      <c r="E75" s="74">
        <v>31.123999999999999</v>
      </c>
      <c r="F75" s="74">
        <f t="shared" si="7"/>
        <v>75.41</v>
      </c>
      <c r="G75" s="117"/>
      <c r="H75" s="97"/>
      <c r="I75" s="97"/>
    </row>
    <row r="76" spans="1:10" ht="26.25" hidden="1" customHeight="1" x14ac:dyDescent="0.2">
      <c r="A76" s="98" t="s">
        <v>56</v>
      </c>
      <c r="B76" s="74">
        <v>0</v>
      </c>
      <c r="C76" s="74">
        <v>0</v>
      </c>
      <c r="D76" s="74">
        <v>0</v>
      </c>
      <c r="E76" s="74">
        <v>0</v>
      </c>
      <c r="F76" s="74">
        <f t="shared" si="7"/>
        <v>0</v>
      </c>
      <c r="G76" s="117"/>
      <c r="H76" s="97"/>
      <c r="I76" s="97"/>
    </row>
    <row r="77" spans="1:10" ht="1.5" customHeight="1" x14ac:dyDescent="0.2">
      <c r="A77" s="86" t="s">
        <v>57</v>
      </c>
      <c r="B77" s="29">
        <v>0</v>
      </c>
      <c r="C77" s="73">
        <v>0</v>
      </c>
      <c r="D77" s="74"/>
      <c r="E77" s="74">
        <f t="shared" ref="E77" si="8">B77+C77+D77</f>
        <v>0</v>
      </c>
      <c r="F77" s="74">
        <f t="shared" si="7"/>
        <v>0</v>
      </c>
      <c r="G77" s="117"/>
      <c r="H77" s="97"/>
      <c r="I77" s="97"/>
    </row>
    <row r="78" spans="1:10" ht="20.25" customHeight="1" x14ac:dyDescent="0.2">
      <c r="A78" s="80" t="s">
        <v>58</v>
      </c>
      <c r="B78" s="15">
        <f>SUM(B72:B77)</f>
        <v>376.30599999999998</v>
      </c>
      <c r="C78" s="15">
        <f>SUM(C72:C77)</f>
        <v>335.65599999999995</v>
      </c>
      <c r="D78" s="15">
        <f>SUM(D72:D76)</f>
        <v>11.952</v>
      </c>
      <c r="E78" s="15">
        <f>SUM(E72:E77)</f>
        <v>364.86900000000003</v>
      </c>
      <c r="F78" s="15">
        <f t="shared" si="7"/>
        <v>1088.7829999999999</v>
      </c>
      <c r="G78" s="118"/>
      <c r="H78" s="97"/>
      <c r="I78" s="99"/>
    </row>
    <row r="79" spans="1:10" ht="17.25" customHeight="1" x14ac:dyDescent="0.2">
      <c r="A79" s="80" t="s">
        <v>59</v>
      </c>
      <c r="B79" s="74">
        <f>14.542+14.166+17.336</f>
        <v>46.043999999999997</v>
      </c>
      <c r="C79" s="74">
        <f>C60</f>
        <v>14.417999999999999</v>
      </c>
      <c r="D79" s="74">
        <v>0.498</v>
      </c>
      <c r="E79" s="74">
        <v>0</v>
      </c>
      <c r="F79" s="74">
        <f t="shared" si="7"/>
        <v>60.959999999999994</v>
      </c>
      <c r="G79" s="117"/>
      <c r="H79" s="97"/>
      <c r="I79" s="99"/>
    </row>
    <row r="80" spans="1:10" ht="28.5" customHeight="1" x14ac:dyDescent="0.2">
      <c r="A80" s="100" t="s">
        <v>60</v>
      </c>
      <c r="B80" s="74">
        <f>2.953+18.163+14.095+50+75+300</f>
        <v>460.21100000000001</v>
      </c>
      <c r="C80" s="74">
        <v>10.381</v>
      </c>
      <c r="D80" s="74">
        <v>0</v>
      </c>
      <c r="E80" s="74">
        <v>0</v>
      </c>
      <c r="F80" s="74">
        <f t="shared" si="7"/>
        <v>470.59199999999998</v>
      </c>
      <c r="G80" s="117"/>
      <c r="H80" s="97"/>
      <c r="I80" s="99"/>
    </row>
    <row r="81" spans="1:12" ht="1.5" customHeight="1" x14ac:dyDescent="0.2">
      <c r="A81" s="101" t="s">
        <v>57</v>
      </c>
      <c r="B81" s="74">
        <v>0</v>
      </c>
      <c r="C81" s="74">
        <v>0</v>
      </c>
      <c r="D81" s="74">
        <v>0</v>
      </c>
      <c r="E81" s="74">
        <v>0</v>
      </c>
      <c r="F81" s="74">
        <f t="shared" si="7"/>
        <v>0</v>
      </c>
      <c r="G81" s="117"/>
      <c r="H81" s="97"/>
      <c r="I81" s="99"/>
    </row>
    <row r="82" spans="1:12" ht="18" x14ac:dyDescent="0.2">
      <c r="A82" s="76" t="s">
        <v>61</v>
      </c>
      <c r="B82" s="15">
        <f>SUM(B78:B81)</f>
        <v>882.56099999999992</v>
      </c>
      <c r="C82" s="15">
        <f>SUM(C78:C81)</f>
        <v>360.45499999999993</v>
      </c>
      <c r="D82" s="15">
        <f>SUM(D78:D81)</f>
        <v>12.45</v>
      </c>
      <c r="E82" s="15">
        <f>SUM(E78:E81)</f>
        <v>364.86900000000003</v>
      </c>
      <c r="F82" s="15">
        <f t="shared" si="7"/>
        <v>1620.335</v>
      </c>
      <c r="G82" s="118"/>
      <c r="H82" s="97"/>
      <c r="I82" s="99"/>
    </row>
    <row r="83" spans="1:12" ht="3.75" customHeight="1" x14ac:dyDescent="0.2">
      <c r="A83" s="102" t="s">
        <v>3</v>
      </c>
      <c r="B83" s="103"/>
      <c r="C83" s="103"/>
      <c r="D83" s="103"/>
      <c r="E83" s="103"/>
      <c r="F83" s="74">
        <f t="shared" ref="F83" si="9">B83+C83+D83+E83</f>
        <v>0</v>
      </c>
      <c r="L83" s="24">
        <f>L78-B78</f>
        <v>-376.30599999999998</v>
      </c>
    </row>
    <row r="84" spans="1:12" ht="16" x14ac:dyDescent="0.2">
      <c r="A84" s="104" t="s">
        <v>62</v>
      </c>
      <c r="B84" s="105"/>
      <c r="C84" s="105"/>
      <c r="D84" s="105"/>
      <c r="E84" s="105"/>
      <c r="F84" s="106" t="s">
        <v>3</v>
      </c>
      <c r="G84" s="107"/>
      <c r="H84" s="108"/>
    </row>
    <row r="85" spans="1:12" ht="65.25" customHeight="1" x14ac:dyDescent="0.2">
      <c r="A85" s="120" t="s">
        <v>84</v>
      </c>
      <c r="B85" s="120"/>
      <c r="C85" s="120"/>
      <c r="D85" s="120"/>
      <c r="E85" s="120"/>
      <c r="F85" s="120"/>
      <c r="G85" s="109"/>
      <c r="H85" s="109"/>
    </row>
    <row r="86" spans="1:12" ht="32.25" customHeight="1" x14ac:dyDescent="0.2">
      <c r="A86" s="120" t="s">
        <v>86</v>
      </c>
      <c r="B86" s="120"/>
      <c r="C86" s="120"/>
      <c r="D86" s="120"/>
      <c r="E86" s="120"/>
      <c r="F86" s="120"/>
      <c r="G86" s="109"/>
      <c r="H86" s="109"/>
    </row>
    <row r="87" spans="1:12" ht="0.75" customHeight="1" x14ac:dyDescent="0.2">
      <c r="A87" s="124" t="s">
        <v>63</v>
      </c>
      <c r="B87" s="124"/>
      <c r="C87" s="124"/>
      <c r="D87" s="124"/>
      <c r="E87" s="124"/>
      <c r="F87" s="124"/>
      <c r="G87" s="108"/>
      <c r="H87" s="108"/>
    </row>
    <row r="88" spans="1:12" ht="17" x14ac:dyDescent="0.2">
      <c r="A88" s="119" t="s">
        <v>64</v>
      </c>
      <c r="B88" s="119"/>
      <c r="C88" s="119"/>
      <c r="D88" s="111"/>
      <c r="E88" s="111" t="s">
        <v>3</v>
      </c>
      <c r="F88" s="111"/>
      <c r="G88" s="108"/>
      <c r="H88" s="108"/>
    </row>
    <row r="89" spans="1:12" ht="30" customHeight="1" x14ac:dyDescent="0.2">
      <c r="A89" s="120" t="s">
        <v>87</v>
      </c>
      <c r="B89" s="120"/>
      <c r="C89" s="120"/>
      <c r="D89" s="120"/>
      <c r="E89" s="120"/>
      <c r="F89" s="120"/>
      <c r="G89" s="109"/>
      <c r="H89" s="109"/>
    </row>
    <row r="90" spans="1:12" ht="16" x14ac:dyDescent="0.2">
      <c r="A90" s="112" t="s">
        <v>65</v>
      </c>
      <c r="B90" s="110"/>
      <c r="C90" s="110"/>
      <c r="D90" s="110"/>
      <c r="E90" s="110"/>
      <c r="F90" s="110"/>
      <c r="G90" s="108"/>
      <c r="H90" s="108"/>
    </row>
    <row r="91" spans="1:12" ht="22.5" customHeight="1" x14ac:dyDescent="0.2">
      <c r="A91" s="121" t="s">
        <v>66</v>
      </c>
      <c r="B91" s="121"/>
      <c r="C91" s="121"/>
      <c r="D91" s="121"/>
      <c r="E91" s="121"/>
      <c r="F91" s="121"/>
      <c r="G91" s="110"/>
      <c r="H91" s="110"/>
    </row>
    <row r="92" spans="1:12" ht="17" x14ac:dyDescent="0.2">
      <c r="A92" s="113" t="s">
        <v>67</v>
      </c>
      <c r="B92" s="114"/>
      <c r="C92" s="114"/>
      <c r="D92" s="114"/>
      <c r="E92" s="114"/>
      <c r="F92" s="114"/>
      <c r="G92" s="108"/>
      <c r="H92" s="108"/>
    </row>
    <row r="93" spans="1:12" ht="16" x14ac:dyDescent="0.2">
      <c r="A93" s="122" t="s">
        <v>68</v>
      </c>
      <c r="B93" s="122"/>
      <c r="C93" s="114" t="s">
        <v>3</v>
      </c>
      <c r="D93" s="114"/>
      <c r="E93" s="114"/>
      <c r="F93" s="114"/>
      <c r="G93" s="108"/>
      <c r="H93" s="108"/>
    </row>
    <row r="94" spans="1:12" ht="16" x14ac:dyDescent="0.2">
      <c r="A94" s="123" t="s">
        <v>69</v>
      </c>
      <c r="B94" s="123"/>
      <c r="C94" s="123"/>
      <c r="D94" s="114"/>
      <c r="E94" s="114"/>
      <c r="F94" s="114"/>
      <c r="G94" s="108"/>
      <c r="H94" s="108"/>
      <c r="J94" t="s">
        <v>3</v>
      </c>
    </row>
    <row r="95" spans="1:12" ht="16" x14ac:dyDescent="0.2">
      <c r="A95" s="1" t="s">
        <v>79</v>
      </c>
      <c r="B95" s="114"/>
      <c r="C95" s="114"/>
      <c r="D95" s="114"/>
      <c r="E95" s="114"/>
      <c r="F95" s="114"/>
      <c r="G95" s="108"/>
      <c r="H95" s="108"/>
    </row>
    <row r="96" spans="1:12" x14ac:dyDescent="0.2">
      <c r="A96" s="115"/>
      <c r="B96" s="115"/>
      <c r="C96" s="115"/>
      <c r="D96" s="115"/>
      <c r="E96" s="115"/>
      <c r="F96" s="115"/>
    </row>
    <row r="104" spans="1:1" x14ac:dyDescent="0.2">
      <c r="A104" t="s">
        <v>3</v>
      </c>
    </row>
  </sheetData>
  <autoFilter ref="A70:F92" xr:uid="{40A4DF1D-1721-4D4F-AE70-97E9B3A22DCE}"/>
  <mergeCells count="41">
    <mergeCell ref="A5:F5"/>
    <mergeCell ref="A6:F6"/>
    <mergeCell ref="A16:F16"/>
    <mergeCell ref="A28:A29"/>
    <mergeCell ref="B28:B29"/>
    <mergeCell ref="C28:C29"/>
    <mergeCell ref="D28:D29"/>
    <mergeCell ref="E28:E29"/>
    <mergeCell ref="A1:F1"/>
    <mergeCell ref="A2:F2"/>
    <mergeCell ref="A3:F3"/>
    <mergeCell ref="F34:F35"/>
    <mergeCell ref="A31:A32"/>
    <mergeCell ref="B31:B32"/>
    <mergeCell ref="C31:C32"/>
    <mergeCell ref="D31:D32"/>
    <mergeCell ref="E31:E32"/>
    <mergeCell ref="F31:F32"/>
    <mergeCell ref="A34:A35"/>
    <mergeCell ref="B34:B35"/>
    <mergeCell ref="C34:C35"/>
    <mergeCell ref="D34:D35"/>
    <mergeCell ref="E34:E35"/>
    <mergeCell ref="F28:F29"/>
    <mergeCell ref="A87:F87"/>
    <mergeCell ref="A47:A48"/>
    <mergeCell ref="B47:B48"/>
    <mergeCell ref="C47:C48"/>
    <mergeCell ref="D47:D48"/>
    <mergeCell ref="E47:E48"/>
    <mergeCell ref="F47:F48"/>
    <mergeCell ref="B52:D52"/>
    <mergeCell ref="A53:F53"/>
    <mergeCell ref="A69:F69"/>
    <mergeCell ref="A85:F85"/>
    <mergeCell ref="A86:F86"/>
    <mergeCell ref="A88:C88"/>
    <mergeCell ref="A89:F89"/>
    <mergeCell ref="A91:F91"/>
    <mergeCell ref="A93:B93"/>
    <mergeCell ref="A94:C94"/>
  </mergeCells>
  <printOptions horizontalCentered="1" verticalCentered="1"/>
  <pageMargins left="0.27559055118110237" right="0.27559055118110237" top="0.15748031496062992" bottom="0.59055118110236227" header="0.31496062992125984" footer="0.31496062992125984"/>
  <pageSetup paperSize="9" scale="80" fitToHeight="0" orientation="portrait" r:id="rId1"/>
  <rowBreaks count="1" manualBreakCount="1">
    <brk id="49"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Dec '23</vt:lpstr>
      <vt:lpstr>'Dec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Nasiru Mahmud</dc:creator>
  <cp:lastModifiedBy>Microsoft Office User</cp:lastModifiedBy>
  <cp:lastPrinted>2023-12-15T14:52:53Z</cp:lastPrinted>
  <dcterms:created xsi:type="dcterms:W3CDTF">2023-11-24T18:03:52Z</dcterms:created>
  <dcterms:modified xsi:type="dcterms:W3CDTF">2023-12-18T16:09:07Z</dcterms:modified>
</cp:coreProperties>
</file>