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defaultThemeVersion="166925"/>
  <mc:AlternateContent xmlns:mc="http://schemas.openxmlformats.org/markup-compatibility/2006">
    <mc:Choice Requires="x15">
      <x15ac:absPath xmlns:x15ac="http://schemas.microsoft.com/office/spreadsheetml/2010/11/ac" url="/Users/akintundeoyebode/Documents/Ekiti State Ministry of Finance/FAAC/December 2022/"/>
    </mc:Choice>
  </mc:AlternateContent>
  <xr:revisionPtr revIDLastSave="0" documentId="8_{B83F2C21-AACE-2440-B2CE-EC9035958DB6}" xr6:coauthVersionLast="47" xr6:coauthVersionMax="47" xr10:uidLastSave="{00000000-0000-0000-0000-000000000000}"/>
  <bookViews>
    <workbookView xWindow="0" yWindow="500" windowWidth="20740" windowHeight="11040" xr2:uid="{CF2CAEEA-53EE-4605-874F-442609EB86C0}"/>
  </bookViews>
  <sheets>
    <sheet name="December '22 " sheetId="1" r:id="rId1"/>
  </sheets>
  <definedNames>
    <definedName name="_xlnm.Print_Area" localSheetId="0">'December ''22 '!$A$1:$F$89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73" i="1" l="1"/>
  <c r="C72" i="1"/>
  <c r="B72" i="1"/>
  <c r="F72" i="1" s="1"/>
  <c r="C71" i="1"/>
  <c r="B71" i="1"/>
  <c r="F71" i="1" s="1"/>
  <c r="E70" i="1"/>
  <c r="E74" i="1" s="1"/>
  <c r="F69" i="1"/>
  <c r="F68" i="1"/>
  <c r="B67" i="1"/>
  <c r="F67" i="1" s="1"/>
  <c r="D66" i="1"/>
  <c r="D65" i="1"/>
  <c r="D64" i="1"/>
  <c r="D70" i="1" s="1"/>
  <c r="D74" i="1" s="1"/>
  <c r="C58" i="1"/>
  <c r="C66" i="1" s="1"/>
  <c r="E54" i="1"/>
  <c r="E58" i="1" s="1"/>
  <c r="C54" i="1"/>
  <c r="F53" i="1"/>
  <c r="B53" i="1"/>
  <c r="B54" i="1" s="1"/>
  <c r="F52" i="1"/>
  <c r="D52" i="1"/>
  <c r="F51" i="1"/>
  <c r="F54" i="1" s="1"/>
  <c r="D51" i="1"/>
  <c r="F40" i="1"/>
  <c r="B40" i="1"/>
  <c r="D40" i="1" s="1"/>
  <c r="E34" i="1"/>
  <c r="C34" i="1"/>
  <c r="D34" i="1" s="1"/>
  <c r="F33" i="1"/>
  <c r="D33" i="1"/>
  <c r="F32" i="1"/>
  <c r="D32" i="1"/>
  <c r="F30" i="1"/>
  <c r="D30" i="1"/>
  <c r="F27" i="1"/>
  <c r="D27" i="1"/>
  <c r="F24" i="1"/>
  <c r="D24" i="1"/>
  <c r="F23" i="1"/>
  <c r="D23" i="1"/>
  <c r="F22" i="1"/>
  <c r="D22" i="1"/>
  <c r="F21" i="1"/>
  <c r="D21" i="1"/>
  <c r="F20" i="1"/>
  <c r="D20" i="1"/>
  <c r="F13" i="1"/>
  <c r="F12" i="1"/>
  <c r="D12" i="1"/>
  <c r="E11" i="1"/>
  <c r="E14" i="1" s="1"/>
  <c r="C11" i="1"/>
  <c r="C14" i="1" s="1"/>
  <c r="B11" i="1"/>
  <c r="B14" i="1" s="1"/>
  <c r="B19" i="1" s="1"/>
  <c r="B26" i="1" s="1"/>
  <c r="B35" i="1" s="1"/>
  <c r="F10" i="1"/>
  <c r="D10" i="1"/>
  <c r="F9" i="1"/>
  <c r="D9" i="1"/>
  <c r="B57" i="1" l="1"/>
  <c r="B58" i="1"/>
  <c r="D54" i="1"/>
  <c r="C19" i="1"/>
  <c r="C56" i="1"/>
  <c r="C64" i="1" s="1"/>
  <c r="D53" i="1"/>
  <c r="E19" i="1"/>
  <c r="E26" i="1" s="1"/>
  <c r="E35" i="1" s="1"/>
  <c r="E38" i="1" s="1"/>
  <c r="E56" i="1"/>
  <c r="E59" i="1" s="1"/>
  <c r="B37" i="1"/>
  <c r="E57" i="1"/>
  <c r="B38" i="1"/>
  <c r="B41" i="1"/>
  <c r="D14" i="1"/>
  <c r="F14" i="1"/>
  <c r="D11" i="1"/>
  <c r="C57" i="1"/>
  <c r="F58" i="1"/>
  <c r="F11" i="1"/>
  <c r="F34" i="1"/>
  <c r="B39" i="1"/>
  <c r="C26" i="1"/>
  <c r="C35" i="1" s="1"/>
  <c r="B56" i="1"/>
  <c r="B59" i="1" s="1"/>
  <c r="D19" i="1"/>
  <c r="D26" i="1" s="1"/>
  <c r="D35" i="1" s="1"/>
  <c r="D56" i="1"/>
  <c r="F56" i="1"/>
  <c r="D58" i="1"/>
  <c r="E37" i="1" l="1"/>
  <c r="F19" i="1"/>
  <c r="F26" i="1" s="1"/>
  <c r="F35" i="1" s="1"/>
  <c r="E39" i="1"/>
  <c r="C39" i="1"/>
  <c r="C37" i="1"/>
  <c r="C38" i="1"/>
  <c r="C65" i="1"/>
  <c r="C70" i="1" s="1"/>
  <c r="C74" i="1" s="1"/>
  <c r="D57" i="1"/>
  <c r="D59" i="1" s="1"/>
  <c r="F57" i="1"/>
  <c r="F59" i="1" s="1"/>
  <c r="C59" i="1"/>
  <c r="E41" i="1" l="1"/>
  <c r="F37" i="1"/>
  <c r="B64" i="1"/>
  <c r="C41" i="1"/>
  <c r="D37" i="1"/>
  <c r="B66" i="1"/>
  <c r="F66" i="1" s="1"/>
  <c r="F39" i="1"/>
  <c r="D39" i="1"/>
  <c r="D38" i="1"/>
  <c r="B65" i="1"/>
  <c r="F65" i="1" s="1"/>
  <c r="F38" i="1"/>
  <c r="B70" i="1" l="1"/>
  <c r="F64" i="1"/>
  <c r="F41" i="1"/>
  <c r="D41" i="1"/>
  <c r="L75" i="1" l="1"/>
  <c r="B74" i="1"/>
  <c r="F74" i="1" s="1"/>
  <c r="F70" i="1"/>
</calcChain>
</file>

<file path=xl/sharedStrings.xml><?xml version="1.0" encoding="utf-8"?>
<sst xmlns="http://schemas.openxmlformats.org/spreadsheetml/2006/main" count="123" uniqueCount="81">
  <si>
    <t>Federation Account Allocation Committee (FAAC)</t>
  </si>
  <si>
    <t xml:space="preserve"> A Communique issued by the Technical Sub - Committee of FAAC on the </t>
  </si>
  <si>
    <t xml:space="preserve">  Federation Account Allocation Committee Meeting for the month of December, 2022</t>
  </si>
  <si>
    <r>
      <t xml:space="preserve">1.0     </t>
    </r>
    <r>
      <rPr>
        <b/>
        <u/>
        <sz val="12"/>
        <color indexed="8"/>
        <rFont val="Calibri"/>
        <family val="2"/>
      </rPr>
      <t>Introduction</t>
    </r>
  </si>
  <si>
    <t xml:space="preserve">I hereby present the summary of the Federation Account Revenue along with the relevant statements/annexures for the month of November, 2022 in accordance with the existing laws/statutes and relevant revenue allocation formulae for distribution in the month of December, 2022 </t>
  </si>
  <si>
    <r>
      <rPr>
        <b/>
        <sz val="10"/>
        <color indexed="8"/>
        <rFont val="Arial"/>
        <family val="2"/>
      </rPr>
      <t>2.0</t>
    </r>
    <r>
      <rPr>
        <sz val="10"/>
        <color indexed="8"/>
        <rFont val="Arial"/>
        <family val="2"/>
      </rPr>
      <t xml:space="preserve">  </t>
    </r>
    <r>
      <rPr>
        <b/>
        <u/>
        <sz val="10"/>
        <color indexed="8"/>
        <rFont val="Arial"/>
        <family val="2"/>
      </rPr>
      <t>Sectorial breakdown of funds available for distribution for the month of November, 2022</t>
    </r>
  </si>
  <si>
    <t xml:space="preserve"> </t>
  </si>
  <si>
    <t>Budget 2022</t>
  </si>
  <si>
    <t>Nov.</t>
  </si>
  <si>
    <t>Variance</t>
  </si>
  <si>
    <t>Oct.</t>
  </si>
  <si>
    <t xml:space="preserve">Diff. Nov. &amp; Oct. </t>
  </si>
  <si>
    <t>N'b</t>
  </si>
  <si>
    <t>(a)   Mineral Rev.</t>
  </si>
  <si>
    <t>(b)   Non-Mineral Rev.</t>
  </si>
  <si>
    <t xml:space="preserve">    Total revenue</t>
  </si>
  <si>
    <t>(c)Excess Bank Charges</t>
  </si>
  <si>
    <t>PPT Naira , June 2021</t>
  </si>
  <si>
    <r>
      <t xml:space="preserve">3.0       </t>
    </r>
    <r>
      <rPr>
        <b/>
        <u/>
        <sz val="12"/>
        <color indexed="8"/>
        <rFont val="Arial"/>
        <family val="2"/>
      </rPr>
      <t>Comparative analysis of funds available with prior Statements of Accounts</t>
    </r>
  </si>
  <si>
    <t>(a) Statutory Revenue Allocation</t>
  </si>
  <si>
    <r>
      <t>Billion(</t>
    </r>
    <r>
      <rPr>
        <b/>
        <strike/>
        <sz val="12"/>
        <color indexed="8"/>
        <rFont val="Arial"/>
        <family val="2"/>
      </rPr>
      <t>N</t>
    </r>
    <r>
      <rPr>
        <b/>
        <sz val="12"/>
        <color indexed="8"/>
        <rFont val="Arial"/>
        <family val="2"/>
      </rPr>
      <t>)</t>
    </r>
  </si>
  <si>
    <t>Billion(N)</t>
  </si>
  <si>
    <t>Total funds available</t>
  </si>
  <si>
    <t>Less: (i) Derivation Refund on withdrawals from ECA</t>
  </si>
  <si>
    <t>Less: (ii) 13% Refunds on Subsidy, Priority Projects &amp; Police Trust Fund(1999 - Dec 2021</t>
  </si>
  <si>
    <t>Less: (iii)  13% Refunds on Subsidy &amp; Priority Projects (2022)</t>
  </si>
  <si>
    <t>Less: (iv) Savings (Non-Oil Excess Revenue)</t>
  </si>
  <si>
    <t xml:space="preserve">Less:  (i) Savings and Part of Refund; 20% of amount due to States from withdrawals from ECA (2009-2015)                                            </t>
  </si>
  <si>
    <t>Net Statutory Allocation</t>
  </si>
  <si>
    <r>
      <t xml:space="preserve">Less: (ii) 4% Cost of Collection FIRS </t>
    </r>
    <r>
      <rPr>
        <b/>
        <sz val="11"/>
        <color indexed="8"/>
        <rFont val="Arial"/>
        <family val="2"/>
      </rPr>
      <t>(N208.474 billion)</t>
    </r>
    <r>
      <rPr>
        <sz val="11"/>
        <color indexed="8"/>
        <rFont val="Arial"/>
        <family val="2"/>
      </rPr>
      <t xml:space="preserve">                            </t>
    </r>
  </si>
  <si>
    <t>Less: 2% arrears of cost of collection on Stamp Duty (48.603)</t>
  </si>
  <si>
    <r>
      <t>Less: (iii) 7% Cost of Collection NCS  (</t>
    </r>
    <r>
      <rPr>
        <b/>
        <sz val="12"/>
        <color indexed="8"/>
        <rFont val="Arial"/>
        <family val="2"/>
      </rPr>
      <t>142.933 billion</t>
    </r>
    <r>
      <rPr>
        <sz val="12"/>
        <color indexed="8"/>
        <rFont val="Arial"/>
        <family val="2"/>
      </rPr>
      <t>).</t>
    </r>
  </si>
  <si>
    <r>
      <t>Less:  (iv) 4% Cost of Collection NUPRC (</t>
    </r>
    <r>
      <rPr>
        <b/>
        <sz val="12"/>
        <color indexed="8"/>
        <rFont val="Arial"/>
        <family val="2"/>
      </rPr>
      <t>N340.949 billion</t>
    </r>
    <r>
      <rPr>
        <sz val="12"/>
        <color indexed="8"/>
        <rFont val="Arial"/>
        <family val="2"/>
      </rPr>
      <t xml:space="preserve">)                           </t>
    </r>
  </si>
  <si>
    <t>Less:  Transfer to NMDPRA</t>
  </si>
  <si>
    <t>Less: Tax Refund to FIRS for 2022 and Refund on Cost of Collection</t>
  </si>
  <si>
    <t>Net Statutory Allocation for Distribution</t>
  </si>
  <si>
    <t>Distribution</t>
  </si>
  <si>
    <t>Federal Government (52.68%)</t>
  </si>
  <si>
    <t>State Governments (26.72%)</t>
  </si>
  <si>
    <t>Local Govts Council (20.60%)</t>
  </si>
  <si>
    <r>
      <t xml:space="preserve">Derivation(13% of Mineral Revenue) </t>
    </r>
    <r>
      <rPr>
        <b/>
        <sz val="10.5"/>
        <rFont val="Arial"/>
        <family val="2"/>
      </rPr>
      <t>(N521.266)</t>
    </r>
  </si>
  <si>
    <t>Total</t>
  </si>
  <si>
    <t>(b)</t>
  </si>
  <si>
    <t>Value Added Tax (VAT) Distribution</t>
  </si>
  <si>
    <t>For the month of November, 2022, the gross revenue available from the Value Added Tax (VAT) was =N=217.825 billion as against =N=229.041 billion distributed in the preceeding month, resulting in a decrease of =N=11.216 billion. The distribution is as follows:</t>
  </si>
  <si>
    <r>
      <t>Billion(</t>
    </r>
    <r>
      <rPr>
        <b/>
        <strike/>
        <sz val="11"/>
        <color indexed="8"/>
        <rFont val="Arial"/>
        <family val="2"/>
      </rPr>
      <t>N</t>
    </r>
    <r>
      <rPr>
        <b/>
        <sz val="11"/>
        <color indexed="8"/>
        <rFont val="Arial"/>
        <family val="2"/>
      </rPr>
      <t>)</t>
    </r>
  </si>
  <si>
    <t>Amount for distribution</t>
  </si>
  <si>
    <t>VAT (Gross)</t>
  </si>
  <si>
    <r>
      <t xml:space="preserve">Less: Alloc. to NEDC Project </t>
    </r>
    <r>
      <rPr>
        <b/>
        <sz val="11"/>
        <color indexed="8"/>
        <rFont val="Arial"/>
        <family val="2"/>
      </rPr>
      <t>(3% of N209.112)</t>
    </r>
  </si>
  <si>
    <r>
      <t>Less: 4% Cost of collection-</t>
    </r>
    <r>
      <rPr>
        <b/>
        <sz val="11"/>
        <color indexed="8"/>
        <rFont val="Arial"/>
        <family val="2"/>
      </rPr>
      <t>FIRS &amp; NCS (VAT)</t>
    </r>
    <r>
      <rPr>
        <sz val="11"/>
        <color indexed="8"/>
        <rFont val="Arial"/>
        <family val="2"/>
      </rPr>
      <t xml:space="preserve"> (</t>
    </r>
    <r>
      <rPr>
        <b/>
        <sz val="11"/>
        <color indexed="8"/>
        <rFont val="Arial"/>
        <family val="2"/>
      </rPr>
      <t>N217.825</t>
    </r>
    <r>
      <rPr>
        <sz val="11"/>
        <color indexed="8"/>
        <rFont val="Arial"/>
        <family val="2"/>
      </rPr>
      <t xml:space="preserve">) </t>
    </r>
  </si>
  <si>
    <t>Distributed as follows:</t>
  </si>
  <si>
    <t>Federal Govt.(15%)</t>
  </si>
  <si>
    <t>State Governments (50%)</t>
  </si>
  <si>
    <t>Local Government Councils (35%)</t>
  </si>
  <si>
    <t>Summary of Distribution to the three tiers of Govt. (Inclusive of Cost of Collection to NCS, NUPRC &amp; FIRS, Refunds and Savings)</t>
  </si>
  <si>
    <t>Statutory Revenue</t>
  </si>
  <si>
    <t>VAT</t>
  </si>
  <si>
    <t>Exchange Gain</t>
  </si>
  <si>
    <t>EMTL</t>
  </si>
  <si>
    <t>Federal Government</t>
  </si>
  <si>
    <t xml:space="preserve">State Governments </t>
  </si>
  <si>
    <t>Local Government Councils</t>
  </si>
  <si>
    <t>Derivation (13% of Mineral Revenue)</t>
  </si>
  <si>
    <t>Costs of Collection/Transfers &amp; Refunds</t>
  </si>
  <si>
    <t>Transfer to Non Oil Revenue (Savings)</t>
  </si>
  <si>
    <t>Total Distributable Revenue</t>
  </si>
  <si>
    <t>Add back: Costs of Collection</t>
  </si>
  <si>
    <t>Add back: Transfers, Savings, Refunds &amp; Levies</t>
  </si>
  <si>
    <t>Total Gross Revenue</t>
  </si>
  <si>
    <r>
      <t xml:space="preserve">4.  </t>
    </r>
    <r>
      <rPr>
        <b/>
        <u/>
        <sz val="12"/>
        <color indexed="8"/>
        <rFont val="Arial"/>
        <family val="2"/>
      </rPr>
      <t>Comment</t>
    </r>
  </si>
  <si>
    <t xml:space="preserve">The gross statutory revenue of =N=938.618 billion received for the month was higher than the sum of =N=622.270 billion received in the previous month by =N=316.440 billion. Oil and Gas Royalties and  Petroleum Profit Tax (PPT) recorded significant Increases while Import and Excise Duties increased marginally. However, Value Added Tax (VAT) and Companies Income Tax (CIT) decreased considerably. </t>
  </si>
  <si>
    <t xml:space="preserve">The Distributable Statutory Revenue for the month is =N=681.079 billion, VAT is =N=202.839 billion, Exchange Gain is =N=7.164 billion and EMTL is =N=10.971 billion bringing the total to =N=902.053 billion.                                                                                                                                                                                                                                                                                                                                                                                                                                      </t>
  </si>
  <si>
    <t xml:space="preserve">Reports of Revenue Collection Agencies and Military Pensions were read and adopted.  </t>
  </si>
  <si>
    <r>
      <t xml:space="preserve">5. </t>
    </r>
    <r>
      <rPr>
        <b/>
        <u/>
        <sz val="12"/>
        <color indexed="8"/>
        <rFont val="Arial"/>
        <family val="2"/>
      </rPr>
      <t>Dates and Venue of Next Meeting</t>
    </r>
  </si>
  <si>
    <t>The next Federation Account Allocation Committee (FAAC) Meeting is proposed for Monday 16th and Tuesday 17th of January, 2023 at a venue that would be communicated to Members in due course.</t>
  </si>
  <si>
    <r>
      <t xml:space="preserve">6. </t>
    </r>
    <r>
      <rPr>
        <b/>
        <u/>
        <sz val="12"/>
        <color indexed="8"/>
        <rFont val="Arial"/>
        <family val="2"/>
      </rPr>
      <t>Conclusion</t>
    </r>
  </si>
  <si>
    <t>The Accounts along with the supporting statements are hereby submitted for your consideration and approval.</t>
  </si>
  <si>
    <t>(Signed)</t>
  </si>
  <si>
    <r>
      <t xml:space="preserve">Sylva Okolieaboh, </t>
    </r>
    <r>
      <rPr>
        <b/>
        <sz val="11"/>
        <color indexed="8"/>
        <rFont val="Arial"/>
        <family val="2"/>
      </rPr>
      <t>FCA</t>
    </r>
  </si>
  <si>
    <t>Acting Accountant General of the Federation</t>
  </si>
  <si>
    <t>15th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</si>
</sst>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0"/>
    <numFmt numFmtId="166" formatCode="_-* #,##0.000_-;\-* #,##0.000_-;_-* &quot;-&quot;??_-;_-@_-"/>
  </numFmts>
  <fonts count="43" x14ac:knownFonts="1">
    <font>
      <sz val="11"/>
      <color theme="1"/>
      <name val="Calibri"/>
      <family val="2"/>
      <scheme val="minor"/>
    </font>
    <font>
      <sz val="11"/>
      <color theme="1"/>
      <name val="Calibri"/>
      <family val="2"/>
      <scheme val="minor"/>
    </font>
    <font>
      <b/>
      <u/>
      <sz val="12"/>
      <color indexed="8"/>
      <name val="Arial"/>
      <family val="2"/>
    </font>
    <font>
      <b/>
      <sz val="12"/>
      <color indexed="8"/>
      <name val="Arial"/>
      <family val="2"/>
    </font>
    <font>
      <b/>
      <u/>
      <sz val="12"/>
      <color indexed="8"/>
      <name val="Calibri"/>
      <family val="2"/>
    </font>
    <font>
      <sz val="12"/>
      <name val="Arial"/>
      <family val="2"/>
    </font>
    <font>
      <sz val="10"/>
      <color indexed="8"/>
      <name val="Arial"/>
      <family val="2"/>
    </font>
    <font>
      <b/>
      <sz val="10"/>
      <color indexed="8"/>
      <name val="Arial"/>
      <family val="2"/>
    </font>
    <font>
      <b/>
      <u/>
      <sz val="10"/>
      <color indexed="8"/>
      <name val="Arial"/>
      <family val="2"/>
    </font>
    <font>
      <b/>
      <sz val="11"/>
      <color indexed="8"/>
      <name val="Arial"/>
      <family val="2"/>
    </font>
    <font>
      <b/>
      <sz val="14"/>
      <color indexed="8"/>
      <name val="Arial"/>
      <family val="2"/>
    </font>
    <font>
      <b/>
      <u/>
      <sz val="14"/>
      <color indexed="8"/>
      <name val="Arial"/>
      <family val="2"/>
    </font>
    <font>
      <b/>
      <sz val="14"/>
      <color indexed="8"/>
      <name val="Calibri"/>
      <family val="2"/>
    </font>
    <font>
      <b/>
      <u val="double"/>
      <sz val="14"/>
      <color indexed="8"/>
      <name val="Arial"/>
      <family val="2"/>
    </font>
    <font>
      <b/>
      <u val="double"/>
      <sz val="14"/>
      <name val="Arial"/>
      <family val="2"/>
    </font>
    <font>
      <b/>
      <sz val="12"/>
      <color indexed="8"/>
      <name val="Calibri"/>
      <family val="2"/>
    </font>
    <font>
      <b/>
      <strike/>
      <sz val="12"/>
      <color indexed="8"/>
      <name val="Arial"/>
      <family val="2"/>
    </font>
    <font>
      <sz val="12"/>
      <color indexed="8"/>
      <name val="Arial"/>
      <family val="2"/>
    </font>
    <font>
      <sz val="14"/>
      <color indexed="8"/>
      <name val="Arial"/>
      <family val="2"/>
    </font>
    <font>
      <b/>
      <sz val="9"/>
      <color indexed="8"/>
      <name val="Arial"/>
      <family val="2"/>
    </font>
    <font>
      <sz val="9"/>
      <color theme="1"/>
      <name val="Calibri"/>
      <family val="2"/>
      <scheme val="minor"/>
    </font>
    <font>
      <sz val="8"/>
      <color theme="1"/>
      <name val="Calibri"/>
      <family val="2"/>
      <scheme val="minor"/>
    </font>
    <font>
      <sz val="11"/>
      <color indexed="8"/>
      <name val="Arial"/>
      <family val="2"/>
    </font>
    <font>
      <sz val="14"/>
      <color theme="1"/>
      <name val="Calibri"/>
      <family val="2"/>
      <scheme val="minor"/>
    </font>
    <font>
      <sz val="10.5"/>
      <name val="Arial"/>
      <family val="2"/>
    </font>
    <font>
      <b/>
      <sz val="10.5"/>
      <name val="Arial"/>
      <family val="2"/>
    </font>
    <font>
      <b/>
      <u val="double"/>
      <sz val="11"/>
      <color indexed="8"/>
      <name val="Arial"/>
      <family val="2"/>
    </font>
    <font>
      <b/>
      <sz val="13"/>
      <color indexed="8"/>
      <name val="Arial"/>
      <family val="2"/>
    </font>
    <font>
      <sz val="13"/>
      <color indexed="8"/>
      <name val="Calibri"/>
      <family val="2"/>
    </font>
    <font>
      <sz val="13"/>
      <color theme="1"/>
      <name val="Calibri"/>
      <family val="2"/>
      <scheme val="minor"/>
    </font>
    <font>
      <sz val="13"/>
      <color indexed="8"/>
      <name val="Arial"/>
      <family val="2"/>
    </font>
    <font>
      <sz val="11"/>
      <color indexed="8"/>
      <name val="Calibri"/>
      <family val="2"/>
    </font>
    <font>
      <b/>
      <strike/>
      <sz val="11"/>
      <color indexed="8"/>
      <name val="Arial"/>
      <family val="2"/>
    </font>
    <font>
      <b/>
      <u/>
      <sz val="11"/>
      <color indexed="8"/>
      <name val="Arial"/>
      <family val="2"/>
    </font>
    <font>
      <b/>
      <sz val="11"/>
      <color indexed="8"/>
      <name val="Calibri"/>
      <family val="2"/>
    </font>
    <font>
      <sz val="14"/>
      <color indexed="8"/>
      <name val="Calibri"/>
      <family val="2"/>
    </font>
    <font>
      <u/>
      <sz val="14"/>
      <color indexed="8"/>
      <name val="Arial"/>
      <family val="2"/>
    </font>
    <font>
      <b/>
      <sz val="8"/>
      <color indexed="8"/>
      <name val="Arial"/>
      <family val="2"/>
    </font>
    <font>
      <u val="double"/>
      <sz val="11"/>
      <color indexed="8"/>
      <name val="Arial"/>
      <family val="2"/>
    </font>
    <font>
      <u val="double"/>
      <sz val="12"/>
      <color indexed="8"/>
      <name val="Arial"/>
      <family val="2"/>
    </font>
    <font>
      <sz val="12"/>
      <color theme="1"/>
      <name val="Calibri"/>
      <family val="2"/>
      <scheme val="minor"/>
    </font>
    <font>
      <sz val="12"/>
      <color indexed="8"/>
      <name val="Calibri"/>
      <family val="2"/>
    </font>
    <font>
      <sz val="10.5"/>
      <color theme="1"/>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164" fontId="1" fillId="0" borderId="0" applyFont="0" applyFill="0" applyBorder="0" applyAlignment="0" applyProtection="0"/>
    <xf numFmtId="0" fontId="31" fillId="0" borderId="0" applyFont="0" applyFill="0" applyBorder="0" applyAlignment="0" applyProtection="0"/>
  </cellStyleXfs>
  <cellXfs count="144">
    <xf numFmtId="0" fontId="0" fillId="0" borderId="0" xfId="0"/>
    <xf numFmtId="0" fontId="2" fillId="0" borderId="0" xfId="0" applyFont="1"/>
    <xf numFmtId="0" fontId="2" fillId="0" borderId="0" xfId="0" applyFont="1" applyAlignment="1">
      <alignment wrapText="1"/>
    </xf>
    <xf numFmtId="0" fontId="3" fillId="0" borderId="0" xfId="0" applyFont="1"/>
    <xf numFmtId="0" fontId="2" fillId="0" borderId="0" xfId="0" applyFont="1" applyAlignment="1">
      <alignment horizontal="center" wrapText="1"/>
    </xf>
    <xf numFmtId="0" fontId="5" fillId="0" borderId="0" xfId="0" applyFont="1" applyAlignment="1">
      <alignment vertical="top" wrapText="1"/>
    </xf>
    <xf numFmtId="0" fontId="0" fillId="0" borderId="0" xfId="0" applyAlignment="1">
      <alignment vertical="top"/>
    </xf>
    <xf numFmtId="0" fontId="9" fillId="0" borderId="2" xfId="0" applyFont="1" applyBorder="1" applyAlignment="1">
      <alignment horizontal="justify"/>
    </xf>
    <xf numFmtId="0" fontId="7" fillId="0" borderId="2" xfId="0" applyFont="1" applyBorder="1" applyAlignment="1">
      <alignment horizontal="center" wrapText="1"/>
    </xf>
    <xf numFmtId="0" fontId="9" fillId="0" borderId="2" xfId="0" applyFont="1" applyBorder="1" applyAlignment="1">
      <alignment horizontal="center"/>
    </xf>
    <xf numFmtId="0" fontId="9" fillId="0" borderId="2" xfId="0" applyFont="1" applyBorder="1" applyAlignment="1">
      <alignment horizontal="center" wrapText="1"/>
    </xf>
    <xf numFmtId="0" fontId="3" fillId="0" borderId="2" xfId="0" applyFont="1" applyBorder="1"/>
    <xf numFmtId="0" fontId="3" fillId="0" borderId="2" xfId="0" applyFont="1" applyBorder="1" applyAlignment="1">
      <alignment horizontal="center"/>
    </xf>
    <xf numFmtId="165" fontId="3" fillId="0" borderId="2" xfId="0" applyNumberFormat="1" applyFont="1" applyBorder="1" applyAlignment="1">
      <alignment horizontal="left"/>
    </xf>
    <xf numFmtId="165" fontId="10" fillId="0" borderId="2" xfId="0" applyNumberFormat="1" applyFont="1" applyBorder="1" applyAlignment="1">
      <alignment horizontal="center"/>
    </xf>
    <xf numFmtId="165" fontId="11" fillId="0" borderId="2" xfId="0" applyNumberFormat="1" applyFont="1" applyBorder="1" applyAlignment="1">
      <alignment horizontal="center"/>
    </xf>
    <xf numFmtId="165" fontId="12" fillId="0" borderId="2" xfId="0" applyNumberFormat="1" applyFont="1" applyBorder="1" applyAlignment="1">
      <alignment horizontal="left"/>
    </xf>
    <xf numFmtId="165" fontId="13" fillId="0" borderId="2" xfId="0" applyNumberFormat="1" applyFont="1" applyBorder="1" applyAlignment="1">
      <alignment horizontal="center"/>
    </xf>
    <xf numFmtId="165" fontId="14" fillId="0" borderId="2" xfId="0" applyNumberFormat="1" applyFont="1" applyBorder="1" applyAlignment="1">
      <alignment horizontal="center"/>
    </xf>
    <xf numFmtId="165" fontId="4" fillId="0" borderId="2" xfId="0" applyNumberFormat="1" applyFont="1" applyBorder="1" applyAlignment="1">
      <alignment horizontal="left"/>
    </xf>
    <xf numFmtId="165" fontId="15" fillId="0" borderId="2" xfId="0" applyNumberFormat="1" applyFont="1" applyBorder="1" applyAlignment="1">
      <alignment wrapText="1"/>
    </xf>
    <xf numFmtId="165" fontId="12" fillId="0" borderId="2" xfId="0" applyNumberFormat="1" applyFont="1" applyBorder="1"/>
    <xf numFmtId="165" fontId="15" fillId="0" borderId="3" xfId="0" applyNumberFormat="1" applyFont="1" applyBorder="1"/>
    <xf numFmtId="165" fontId="3" fillId="0" borderId="3" xfId="0" applyNumberFormat="1" applyFont="1" applyBorder="1" applyAlignment="1">
      <alignment horizontal="center"/>
    </xf>
    <xf numFmtId="165" fontId="15" fillId="0" borderId="3" xfId="0" applyNumberFormat="1" applyFont="1" applyBorder="1" applyAlignment="1">
      <alignment horizontal="center"/>
    </xf>
    <xf numFmtId="165" fontId="0" fillId="0" borderId="0" xfId="0" applyNumberFormat="1"/>
    <xf numFmtId="165" fontId="3" fillId="0" borderId="2" xfId="0" applyNumberFormat="1" applyFont="1" applyBorder="1" applyAlignment="1">
      <alignment vertical="top" wrapText="1"/>
    </xf>
    <xf numFmtId="165" fontId="3" fillId="0" borderId="2" xfId="0" applyNumberFormat="1" applyFont="1" applyBorder="1" applyAlignment="1">
      <alignment horizontal="justify" vertical="top" wrapText="1"/>
    </xf>
    <xf numFmtId="165" fontId="3" fillId="0" borderId="2" xfId="0" applyNumberFormat="1" applyFont="1" applyBorder="1" applyAlignment="1">
      <alignment horizontal="center" wrapText="1"/>
    </xf>
    <xf numFmtId="165" fontId="17" fillId="0" borderId="2" xfId="0" applyNumberFormat="1" applyFont="1" applyBorder="1" applyAlignment="1">
      <alignment horizontal="justify" wrapText="1"/>
    </xf>
    <xf numFmtId="165" fontId="18" fillId="0" borderId="2" xfId="0" applyNumberFormat="1" applyFont="1" applyBorder="1" applyAlignment="1">
      <alignment horizontal="center" wrapText="1"/>
    </xf>
    <xf numFmtId="165" fontId="7" fillId="0" borderId="2" xfId="0" applyNumberFormat="1" applyFont="1" applyBorder="1" applyAlignment="1">
      <alignment horizontal="justify" vertical="top" wrapText="1"/>
    </xf>
    <xf numFmtId="165" fontId="19" fillId="0" borderId="2" xfId="0" applyNumberFormat="1" applyFont="1" applyBorder="1" applyAlignment="1">
      <alignment horizontal="justify" vertical="top" wrapText="1"/>
    </xf>
    <xf numFmtId="166" fontId="0" fillId="0" borderId="0" xfId="0" applyNumberFormat="1"/>
    <xf numFmtId="165" fontId="19" fillId="0" borderId="2" xfId="0" applyNumberFormat="1" applyFont="1" applyBorder="1" applyAlignment="1">
      <alignment horizontal="justify"/>
    </xf>
    <xf numFmtId="165" fontId="10" fillId="0" borderId="2" xfId="0" applyNumberFormat="1" applyFont="1" applyBorder="1" applyAlignment="1">
      <alignment horizontal="center" wrapText="1"/>
    </xf>
    <xf numFmtId="164" fontId="20" fillId="0" borderId="0" xfId="1" applyFont="1"/>
    <xf numFmtId="164" fontId="21" fillId="0" borderId="0" xfId="0" applyNumberFormat="1" applyFont="1"/>
    <xf numFmtId="164" fontId="21" fillId="0" borderId="0" xfId="1" applyFont="1"/>
    <xf numFmtId="166" fontId="21" fillId="0" borderId="0" xfId="0" applyNumberFormat="1" applyFont="1"/>
    <xf numFmtId="165" fontId="22" fillId="0" borderId="6" xfId="0" applyNumberFormat="1" applyFont="1" applyBorder="1" applyAlignment="1">
      <alignment horizontal="justify" vertical="top"/>
    </xf>
    <xf numFmtId="165" fontId="18" fillId="0" borderId="6" xfId="0" applyNumberFormat="1" applyFont="1" applyBorder="1" applyAlignment="1">
      <alignment horizontal="center" wrapText="1"/>
    </xf>
    <xf numFmtId="165" fontId="17" fillId="0" borderId="2" xfId="0" applyNumberFormat="1" applyFont="1" applyBorder="1" applyAlignment="1">
      <alignment horizontal="left" vertical="top" wrapText="1"/>
    </xf>
    <xf numFmtId="165" fontId="23" fillId="0" borderId="0" xfId="0" applyNumberFormat="1" applyFont="1" applyAlignment="1">
      <alignment horizontal="center"/>
    </xf>
    <xf numFmtId="165" fontId="22" fillId="0" borderId="2" xfId="0" applyNumberFormat="1" applyFont="1" applyBorder="1" applyAlignment="1">
      <alignment horizontal="left" vertical="top" wrapText="1"/>
    </xf>
    <xf numFmtId="165" fontId="19" fillId="0" borderId="2" xfId="0" applyNumberFormat="1" applyFont="1" applyBorder="1" applyAlignment="1">
      <alignment horizontal="left" wrapText="1"/>
    </xf>
    <xf numFmtId="165" fontId="7" fillId="0" borderId="2" xfId="0" applyNumberFormat="1" applyFont="1" applyBorder="1" applyAlignment="1">
      <alignment vertical="top" wrapText="1"/>
    </xf>
    <xf numFmtId="165" fontId="10" fillId="0" borderId="0" xfId="0" applyNumberFormat="1" applyFont="1" applyAlignment="1">
      <alignment horizontal="center" wrapText="1"/>
    </xf>
    <xf numFmtId="165" fontId="3" fillId="0" borderId="2" xfId="0" applyNumberFormat="1" applyFont="1" applyBorder="1" applyAlignment="1">
      <alignment horizontal="justify" vertical="top"/>
    </xf>
    <xf numFmtId="165" fontId="18" fillId="0" borderId="2" xfId="0" applyNumberFormat="1" applyFont="1" applyBorder="1" applyAlignment="1">
      <alignment horizontal="right" wrapText="1"/>
    </xf>
    <xf numFmtId="165" fontId="17" fillId="0" borderId="2" xfId="0" applyNumberFormat="1" applyFont="1" applyBorder="1" applyAlignment="1">
      <alignment vertical="top" wrapText="1"/>
    </xf>
    <xf numFmtId="165" fontId="24" fillId="0" borderId="2" xfId="0" applyNumberFormat="1" applyFont="1" applyBorder="1" applyAlignment="1">
      <alignment vertical="top" wrapText="1"/>
    </xf>
    <xf numFmtId="165" fontId="18" fillId="0" borderId="0" xfId="0" applyNumberFormat="1" applyFont="1" applyAlignment="1">
      <alignment horizontal="center" wrapText="1"/>
    </xf>
    <xf numFmtId="9" fontId="0" fillId="0" borderId="0" xfId="0" applyNumberFormat="1"/>
    <xf numFmtId="165" fontId="9" fillId="0" borderId="0" xfId="0" applyNumberFormat="1" applyFont="1" applyAlignment="1">
      <alignment horizontal="center" vertical="top" wrapText="1"/>
    </xf>
    <xf numFmtId="165" fontId="26" fillId="0" borderId="0" xfId="0" applyNumberFormat="1" applyFont="1" applyAlignment="1">
      <alignment horizontal="center" vertical="top" wrapText="1"/>
    </xf>
    <xf numFmtId="165" fontId="27" fillId="0" borderId="0" xfId="0" applyNumberFormat="1" applyFont="1" applyAlignment="1">
      <alignment horizontal="justify"/>
    </xf>
    <xf numFmtId="165" fontId="28" fillId="0" borderId="0" xfId="0" applyNumberFormat="1" applyFont="1"/>
    <xf numFmtId="0" fontId="29" fillId="0" borderId="0" xfId="0" applyFont="1"/>
    <xf numFmtId="165" fontId="30" fillId="0" borderId="0" xfId="0" applyNumberFormat="1" applyFont="1" applyAlignment="1">
      <alignment wrapText="1"/>
    </xf>
    <xf numFmtId="165" fontId="22" fillId="0" borderId="2" xfId="0" applyNumberFormat="1" applyFont="1" applyBorder="1"/>
    <xf numFmtId="165" fontId="31" fillId="0" borderId="2" xfId="0" applyNumberFormat="1" applyFont="1" applyBorder="1"/>
    <xf numFmtId="165" fontId="9" fillId="0" borderId="2" xfId="0" applyNumberFormat="1" applyFont="1" applyBorder="1" applyAlignment="1">
      <alignment horizontal="center" vertical="top" wrapText="1"/>
    </xf>
    <xf numFmtId="165" fontId="9" fillId="0" borderId="2" xfId="0" applyNumberFormat="1" applyFont="1" applyBorder="1" applyAlignment="1">
      <alignment horizontal="center" vertical="top"/>
    </xf>
    <xf numFmtId="165" fontId="33" fillId="0" borderId="2" xfId="0" applyNumberFormat="1" applyFont="1" applyBorder="1" applyAlignment="1">
      <alignment horizontal="center"/>
    </xf>
    <xf numFmtId="165" fontId="31" fillId="0" borderId="2" xfId="0" applyNumberFormat="1" applyFont="1" applyBorder="1" applyAlignment="1">
      <alignment horizontal="center"/>
    </xf>
    <xf numFmtId="165" fontId="34" fillId="0" borderId="2" xfId="0" applyNumberFormat="1" applyFont="1" applyBorder="1" applyAlignment="1">
      <alignment horizontal="center"/>
    </xf>
    <xf numFmtId="165" fontId="22" fillId="0" borderId="2" xfId="0" applyNumberFormat="1" applyFont="1" applyBorder="1" applyAlignment="1">
      <alignment horizontal="left"/>
    </xf>
    <xf numFmtId="165" fontId="35" fillId="0" borderId="2" xfId="0" applyNumberFormat="1" applyFont="1" applyBorder="1" applyAlignment="1">
      <alignment horizontal="center"/>
    </xf>
    <xf numFmtId="165" fontId="22" fillId="0" borderId="2" xfId="0" applyNumberFormat="1" applyFont="1" applyBorder="1" applyAlignment="1">
      <alignment horizontal="left" wrapText="1"/>
    </xf>
    <xf numFmtId="165" fontId="36" fillId="0" borderId="2" xfId="0" applyNumberFormat="1" applyFont="1" applyBorder="1" applyAlignment="1">
      <alignment horizontal="center" wrapText="1"/>
    </xf>
    <xf numFmtId="165" fontId="36" fillId="0" borderId="2" xfId="0" applyNumberFormat="1" applyFont="1" applyBorder="1" applyAlignment="1">
      <alignment horizontal="center"/>
    </xf>
    <xf numFmtId="165" fontId="18" fillId="0" borderId="2" xfId="0" applyNumberFormat="1" applyFont="1" applyBorder="1" applyAlignment="1">
      <alignment horizontal="center"/>
    </xf>
    <xf numFmtId="165" fontId="9" fillId="0" borderId="2" xfId="0" applyNumberFormat="1" applyFont="1" applyBorder="1"/>
    <xf numFmtId="165" fontId="13" fillId="0" borderId="2" xfId="0" applyNumberFormat="1" applyFont="1" applyBorder="1" applyAlignment="1">
      <alignment horizontal="center" wrapText="1"/>
    </xf>
    <xf numFmtId="165" fontId="18" fillId="0" borderId="2" xfId="0" applyNumberFormat="1" applyFont="1" applyBorder="1" applyAlignment="1">
      <alignment horizontal="center" vertical="top" wrapText="1"/>
    </xf>
    <xf numFmtId="165" fontId="10" fillId="0" borderId="2" xfId="0" applyNumberFormat="1" applyFont="1" applyBorder="1" applyAlignment="1">
      <alignment horizontal="center" vertical="top" wrapText="1"/>
    </xf>
    <xf numFmtId="165" fontId="22" fillId="0" borderId="2" xfId="0" applyNumberFormat="1" applyFont="1" applyBorder="1" applyAlignment="1">
      <alignment wrapText="1"/>
    </xf>
    <xf numFmtId="165" fontId="18" fillId="0" borderId="2" xfId="2" applyNumberFormat="1" applyFont="1" applyBorder="1" applyAlignment="1">
      <alignment horizontal="center"/>
    </xf>
    <xf numFmtId="165" fontId="22" fillId="0" borderId="2" xfId="0" applyNumberFormat="1" applyFont="1" applyBorder="1" applyAlignment="1">
      <alignment vertical="center" wrapText="1"/>
    </xf>
    <xf numFmtId="165" fontId="18" fillId="0" borderId="2" xfId="0" applyNumberFormat="1" applyFont="1" applyBorder="1" applyAlignment="1">
      <alignment horizontal="center" vertical="center" wrapText="1"/>
    </xf>
    <xf numFmtId="165" fontId="18" fillId="0" borderId="2" xfId="0" applyNumberFormat="1" applyFont="1" applyBorder="1" applyAlignment="1">
      <alignment horizontal="center" vertical="center"/>
    </xf>
    <xf numFmtId="165" fontId="18" fillId="0" borderId="2" xfId="2" applyNumberFormat="1" applyFont="1" applyBorder="1" applyAlignment="1">
      <alignment horizontal="center" vertical="center"/>
    </xf>
    <xf numFmtId="165" fontId="22" fillId="0" borderId="2" xfId="0" applyNumberFormat="1" applyFont="1" applyBorder="1" applyAlignment="1">
      <alignment vertical="top" wrapText="1"/>
    </xf>
    <xf numFmtId="165" fontId="36" fillId="0" borderId="2" xfId="2" applyNumberFormat="1" applyFont="1" applyBorder="1" applyAlignment="1">
      <alignment horizontal="center"/>
    </xf>
    <xf numFmtId="165" fontId="9" fillId="0" borderId="7" xfId="0" applyNumberFormat="1" applyFont="1" applyBorder="1"/>
    <xf numFmtId="165" fontId="26" fillId="0" borderId="8" xfId="0" applyNumberFormat="1" applyFont="1" applyBorder="1" applyAlignment="1">
      <alignment horizontal="center" wrapText="1"/>
    </xf>
    <xf numFmtId="165" fontId="26" fillId="0" borderId="8" xfId="0" applyNumberFormat="1" applyFont="1" applyBorder="1" applyAlignment="1">
      <alignment horizontal="center"/>
    </xf>
    <xf numFmtId="165" fontId="26" fillId="0" borderId="9" xfId="0" applyNumberFormat="1" applyFont="1" applyBorder="1" applyAlignment="1">
      <alignment horizontal="center" wrapText="1"/>
    </xf>
    <xf numFmtId="165" fontId="33" fillId="0" borderId="0" xfId="0" applyNumberFormat="1" applyFont="1"/>
    <xf numFmtId="165" fontId="22" fillId="0" borderId="5" xfId="0" applyNumberFormat="1" applyFont="1" applyBorder="1"/>
    <xf numFmtId="165" fontId="9" fillId="0" borderId="5" xfId="0" applyNumberFormat="1" applyFont="1" applyBorder="1" applyAlignment="1">
      <alignment horizontal="center" wrapText="1"/>
    </xf>
    <xf numFmtId="165" fontId="9" fillId="0" borderId="5" xfId="0" applyNumberFormat="1" applyFont="1" applyBorder="1" applyAlignment="1">
      <alignment horizontal="center"/>
    </xf>
    <xf numFmtId="0" fontId="9" fillId="0" borderId="0" xfId="0" applyFont="1" applyAlignment="1">
      <alignment horizontal="center" wrapText="1"/>
    </xf>
    <xf numFmtId="165" fontId="9" fillId="0" borderId="0" xfId="0" applyNumberFormat="1" applyFont="1" applyAlignment="1">
      <alignment horizontal="center" vertical="top"/>
    </xf>
    <xf numFmtId="165" fontId="18" fillId="0" borderId="0" xfId="0" applyNumberFormat="1" applyFont="1" applyAlignment="1">
      <alignment horizontal="center"/>
    </xf>
    <xf numFmtId="165" fontId="10" fillId="0" borderId="0" xfId="0" applyNumberFormat="1" applyFont="1" applyAlignment="1">
      <alignment horizontal="center"/>
    </xf>
    <xf numFmtId="165" fontId="37" fillId="0" borderId="2" xfId="0" applyNumberFormat="1" applyFont="1" applyBorder="1" applyAlignment="1">
      <alignment vertical="top" wrapText="1"/>
    </xf>
    <xf numFmtId="165" fontId="26" fillId="0" borderId="0" xfId="0" applyNumberFormat="1" applyFont="1" applyAlignment="1">
      <alignment horizontal="center"/>
    </xf>
    <xf numFmtId="165" fontId="19" fillId="0" borderId="2" xfId="0" applyNumberFormat="1" applyFont="1" applyBorder="1" applyAlignment="1">
      <alignment wrapText="1"/>
    </xf>
    <xf numFmtId="165" fontId="9" fillId="0" borderId="0" xfId="0" applyNumberFormat="1" applyFont="1"/>
    <xf numFmtId="165" fontId="38" fillId="0" borderId="0" xfId="0" applyNumberFormat="1" applyFont="1" applyAlignment="1">
      <alignment horizontal="center"/>
    </xf>
    <xf numFmtId="165" fontId="22" fillId="0" borderId="0" xfId="0" applyNumberFormat="1" applyFont="1" applyAlignment="1">
      <alignment horizontal="center"/>
    </xf>
    <xf numFmtId="165" fontId="3" fillId="0" borderId="0" xfId="0" applyNumberFormat="1" applyFont="1"/>
    <xf numFmtId="165" fontId="39" fillId="0" borderId="0" xfId="0" applyNumberFormat="1" applyFont="1" applyAlignment="1">
      <alignment horizontal="center"/>
    </xf>
    <xf numFmtId="165" fontId="17" fillId="0" borderId="0" xfId="0" applyNumberFormat="1" applyFont="1" applyAlignment="1">
      <alignment horizontal="center"/>
    </xf>
    <xf numFmtId="165" fontId="40" fillId="0" borderId="0" xfId="0" applyNumberFormat="1" applyFont="1"/>
    <xf numFmtId="0" fontId="40" fillId="0" borderId="0" xfId="0" applyFont="1"/>
    <xf numFmtId="0" fontId="5" fillId="0" borderId="0" xfId="0" applyFont="1" applyAlignment="1">
      <alignment wrapText="1"/>
    </xf>
    <xf numFmtId="0" fontId="17" fillId="0" borderId="0" xfId="0" applyFont="1" applyAlignment="1">
      <alignment horizontal="left" wrapText="1"/>
    </xf>
    <xf numFmtId="0" fontId="3" fillId="0" borderId="0" xfId="0" applyFont="1" applyAlignment="1">
      <alignment horizontal="left"/>
    </xf>
    <xf numFmtId="0" fontId="17" fillId="0" borderId="0" xfId="0" applyFont="1" applyAlignment="1">
      <alignment wrapText="1"/>
    </xf>
    <xf numFmtId="0" fontId="17" fillId="0" borderId="0" xfId="0" applyFont="1" applyAlignment="1">
      <alignment horizontal="justify"/>
    </xf>
    <xf numFmtId="0" fontId="41" fillId="0" borderId="0" xfId="0" applyFont="1"/>
    <xf numFmtId="0" fontId="42" fillId="0" borderId="0" xfId="0" applyFont="1"/>
    <xf numFmtId="0" fontId="3" fillId="0" borderId="0" xfId="0" applyFont="1" applyAlignment="1">
      <alignment wrapText="1"/>
    </xf>
    <xf numFmtId="0" fontId="5" fillId="0" borderId="0" xfId="0" applyFont="1" applyAlignment="1">
      <alignment horizontal="left" wrapText="1"/>
    </xf>
    <xf numFmtId="0" fontId="17" fillId="0" borderId="0" xfId="0" applyFont="1" applyAlignment="1">
      <alignment horizontal="center" wrapText="1"/>
    </xf>
    <xf numFmtId="0" fontId="3" fillId="0" borderId="0" xfId="0" applyFont="1" applyAlignment="1">
      <alignment horizontal="justify"/>
    </xf>
    <xf numFmtId="0" fontId="3" fillId="0" borderId="0" xfId="0" applyFont="1" applyAlignment="1">
      <alignment horizontal="left"/>
    </xf>
    <xf numFmtId="165" fontId="2" fillId="0" borderId="0" xfId="0" applyNumberFormat="1" applyFont="1" applyAlignment="1">
      <alignment horizontal="left"/>
    </xf>
    <xf numFmtId="165" fontId="30" fillId="0" borderId="1" xfId="0" applyNumberFormat="1" applyFont="1" applyBorder="1" applyAlignment="1">
      <alignment horizontal="left" wrapText="1"/>
    </xf>
    <xf numFmtId="165" fontId="33" fillId="0" borderId="10" xfId="0" applyNumberFormat="1" applyFont="1" applyBorder="1" applyAlignment="1">
      <alignment horizontal="center" wrapText="1"/>
    </xf>
    <xf numFmtId="165" fontId="33" fillId="0" borderId="3" xfId="0" applyNumberFormat="1" applyFont="1" applyBorder="1" applyAlignment="1">
      <alignment horizontal="center" wrapText="1"/>
    </xf>
    <xf numFmtId="0" fontId="17" fillId="0" borderId="0" xfId="0" applyFont="1" applyAlignment="1">
      <alignment wrapText="1"/>
    </xf>
    <xf numFmtId="165" fontId="3" fillId="0" borderId="4" xfId="0" applyNumberFormat="1" applyFont="1" applyBorder="1" applyAlignment="1">
      <alignment horizontal="left" vertical="center" wrapText="1"/>
    </xf>
    <xf numFmtId="165" fontId="3" fillId="0" borderId="5" xfId="0" applyNumberFormat="1" applyFont="1" applyBorder="1" applyAlignment="1">
      <alignment horizontal="left" vertical="center" wrapText="1"/>
    </xf>
    <xf numFmtId="165" fontId="13" fillId="0" borderId="4" xfId="0" applyNumberFormat="1" applyFont="1" applyBorder="1" applyAlignment="1">
      <alignment horizontal="center" wrapText="1"/>
    </xf>
    <xf numFmtId="165" fontId="13" fillId="0" borderId="5" xfId="0" applyNumberFormat="1" applyFont="1" applyBorder="1" applyAlignment="1">
      <alignment horizontal="center" wrapText="1"/>
    </xf>
    <xf numFmtId="165" fontId="17" fillId="0" borderId="4" xfId="0" applyNumberFormat="1" applyFont="1" applyBorder="1" applyAlignment="1">
      <alignment horizontal="left" vertical="top" wrapText="1"/>
    </xf>
    <xf numFmtId="165" fontId="17" fillId="0" borderId="5" xfId="0" applyNumberFormat="1" applyFont="1" applyBorder="1" applyAlignment="1">
      <alignment horizontal="left" vertical="top" wrapText="1"/>
    </xf>
    <xf numFmtId="165" fontId="18" fillId="0" borderId="4" xfId="0" applyNumberFormat="1" applyFont="1" applyBorder="1" applyAlignment="1">
      <alignment horizontal="center" wrapText="1"/>
    </xf>
    <xf numFmtId="165" fontId="18" fillId="0" borderId="5" xfId="0" applyNumberFormat="1" applyFont="1" applyBorder="1" applyAlignment="1">
      <alignment horizontal="center" wrapText="1"/>
    </xf>
    <xf numFmtId="165" fontId="18" fillId="0" borderId="4" xfId="0" applyNumberFormat="1" applyFont="1" applyBorder="1" applyAlignment="1">
      <alignment horizontal="center"/>
    </xf>
    <xf numFmtId="165" fontId="18" fillId="0" borderId="5" xfId="0" applyNumberFormat="1" applyFont="1" applyBorder="1" applyAlignment="1">
      <alignment horizontal="center"/>
    </xf>
    <xf numFmtId="165" fontId="22" fillId="0" borderId="4" xfId="0" applyNumberFormat="1" applyFont="1" applyBorder="1" applyAlignment="1">
      <alignment horizontal="justify" vertical="top"/>
    </xf>
    <xf numFmtId="165" fontId="22" fillId="0" borderId="5" xfId="0" applyNumberFormat="1" applyFont="1" applyBorder="1" applyAlignment="1">
      <alignment horizontal="justify" vertical="top"/>
    </xf>
    <xf numFmtId="165" fontId="19" fillId="0" borderId="4" xfId="0" applyNumberFormat="1" applyFont="1" applyBorder="1" applyAlignment="1">
      <alignment horizontal="justify" vertical="top"/>
    </xf>
    <xf numFmtId="165" fontId="19" fillId="0" borderId="5" xfId="0" applyNumberFormat="1" applyFont="1" applyBorder="1" applyAlignment="1">
      <alignment horizontal="justify" vertical="top"/>
    </xf>
    <xf numFmtId="0" fontId="2" fillId="0" borderId="0" xfId="0" applyFont="1" applyAlignment="1">
      <alignment horizontal="center"/>
    </xf>
    <xf numFmtId="0" fontId="2" fillId="0" borderId="0" xfId="0" applyFont="1" applyAlignment="1">
      <alignment horizontal="center" wrapText="1"/>
    </xf>
    <xf numFmtId="0" fontId="5" fillId="0" borderId="0" xfId="0" applyFont="1" applyAlignment="1">
      <alignment horizontal="left" vertical="top" wrapText="1"/>
    </xf>
    <xf numFmtId="0" fontId="6" fillId="0" borderId="1" xfId="0" applyFont="1" applyBorder="1" applyAlignment="1">
      <alignment horizontal="left" wrapText="1"/>
    </xf>
    <xf numFmtId="165" fontId="3" fillId="0" borderId="2" xfId="0" applyNumberFormat="1" applyFont="1" applyBorder="1" applyAlignment="1">
      <alignment horizontal="left"/>
    </xf>
  </cellXfs>
  <cellStyles count="3">
    <cellStyle name="Comma" xfId="1" builtinId="3"/>
    <cellStyle name="Comma 2 2" xfId="2" xr:uid="{9743C6D5-0D70-478C-B160-3080C92C500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647700</xdr:colOff>
      <xdr:row>1</xdr:row>
      <xdr:rowOff>28575</xdr:rowOff>
    </xdr:to>
    <xdr:pic>
      <xdr:nvPicPr>
        <xdr:cNvPr id="2" name="Picture 1">
          <a:extLst>
            <a:ext uri="{FF2B5EF4-FFF2-40B4-BE49-F238E27FC236}">
              <a16:creationId xmlns:a16="http://schemas.microsoft.com/office/drawing/2014/main" id="{6D458555-53BF-4A20-AC7E-6429FCED17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28575</xdr:rowOff>
    </xdr:to>
    <xdr:pic>
      <xdr:nvPicPr>
        <xdr:cNvPr id="3" name="Picture 2">
          <a:extLst>
            <a:ext uri="{FF2B5EF4-FFF2-40B4-BE49-F238E27FC236}">
              <a16:creationId xmlns:a16="http://schemas.microsoft.com/office/drawing/2014/main" id="{2EA66F9F-8171-4413-B683-D85B7D8192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19050</xdr:rowOff>
    </xdr:to>
    <xdr:pic>
      <xdr:nvPicPr>
        <xdr:cNvPr id="4" name="Picture 3">
          <a:extLst>
            <a:ext uri="{FF2B5EF4-FFF2-40B4-BE49-F238E27FC236}">
              <a16:creationId xmlns:a16="http://schemas.microsoft.com/office/drawing/2014/main" id="{D02388B9-39EB-4C80-92DF-32C5AEF640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19050</xdr:rowOff>
    </xdr:to>
    <xdr:pic>
      <xdr:nvPicPr>
        <xdr:cNvPr id="5" name="Picture 4">
          <a:extLst>
            <a:ext uri="{FF2B5EF4-FFF2-40B4-BE49-F238E27FC236}">
              <a16:creationId xmlns:a16="http://schemas.microsoft.com/office/drawing/2014/main" id="{B727E53D-A762-44F1-A0E7-F0D4C90AD1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38100</xdr:rowOff>
    </xdr:to>
    <xdr:pic>
      <xdr:nvPicPr>
        <xdr:cNvPr id="6" name="Picture 5">
          <a:extLst>
            <a:ext uri="{FF2B5EF4-FFF2-40B4-BE49-F238E27FC236}">
              <a16:creationId xmlns:a16="http://schemas.microsoft.com/office/drawing/2014/main" id="{F2AF7E3D-9127-4823-8577-3E628605D3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38100</xdr:rowOff>
    </xdr:to>
    <xdr:pic>
      <xdr:nvPicPr>
        <xdr:cNvPr id="7" name="Picture 6">
          <a:extLst>
            <a:ext uri="{FF2B5EF4-FFF2-40B4-BE49-F238E27FC236}">
              <a16:creationId xmlns:a16="http://schemas.microsoft.com/office/drawing/2014/main" id="{FF8A1066-2C32-4CFC-B7B7-736B0EDB14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28575</xdr:rowOff>
    </xdr:to>
    <xdr:pic>
      <xdr:nvPicPr>
        <xdr:cNvPr id="8" name="Picture 7">
          <a:extLst>
            <a:ext uri="{FF2B5EF4-FFF2-40B4-BE49-F238E27FC236}">
              <a16:creationId xmlns:a16="http://schemas.microsoft.com/office/drawing/2014/main" id="{A779E14F-EBFE-44D5-A2F0-7075F86029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38100</xdr:rowOff>
    </xdr:from>
    <xdr:to>
      <xdr:col>0</xdr:col>
      <xdr:colOff>552450</xdr:colOff>
      <xdr:row>0</xdr:row>
      <xdr:rowOff>190500</xdr:rowOff>
    </xdr:to>
    <xdr:pic>
      <xdr:nvPicPr>
        <xdr:cNvPr id="9" name="Picture 8">
          <a:extLst>
            <a:ext uri="{FF2B5EF4-FFF2-40B4-BE49-F238E27FC236}">
              <a16:creationId xmlns:a16="http://schemas.microsoft.com/office/drawing/2014/main" id="{EA903BCB-80D2-44D1-8AB8-B5235F66A6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38100"/>
          <a:ext cx="447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D2E1A-BCFC-4456-90F7-D80AB4E100EE}">
  <dimension ref="A1:L97"/>
  <sheetViews>
    <sheetView tabSelected="1" topLeftCell="A20" zoomScaleNormal="100" workbookViewId="0">
      <selection activeCell="C32" sqref="C32"/>
    </sheetView>
  </sheetViews>
  <sheetFormatPr baseColWidth="10" defaultColWidth="8.83203125" defaultRowHeight="15" x14ac:dyDescent="0.2"/>
  <cols>
    <col min="1" max="1" width="31.33203125" customWidth="1"/>
    <col min="2" max="2" width="15.33203125" customWidth="1"/>
    <col min="3" max="3" width="14.6640625" customWidth="1"/>
    <col min="4" max="4" width="15" customWidth="1"/>
    <col min="5" max="5" width="14" customWidth="1"/>
    <col min="6" max="6" width="18.33203125" customWidth="1"/>
    <col min="7" max="7" width="14.33203125" customWidth="1"/>
    <col min="8" max="8" width="15" customWidth="1"/>
    <col min="9" max="9" width="13.33203125" customWidth="1"/>
    <col min="257" max="257" width="23.5" customWidth="1"/>
    <col min="258" max="258" width="15.33203125" customWidth="1"/>
    <col min="259" max="259" width="14.6640625" customWidth="1"/>
    <col min="260" max="260" width="14.33203125" customWidth="1"/>
    <col min="261" max="261" width="17.6640625" customWidth="1"/>
    <col min="262" max="262" width="18.6640625" customWidth="1"/>
    <col min="263" max="263" width="11.83203125" customWidth="1"/>
    <col min="264" max="264" width="15" customWidth="1"/>
    <col min="265" max="265" width="13.33203125" customWidth="1"/>
    <col min="513" max="513" width="23.5" customWidth="1"/>
    <col min="514" max="514" width="15.33203125" customWidth="1"/>
    <col min="515" max="515" width="14.6640625" customWidth="1"/>
    <col min="516" max="516" width="14.33203125" customWidth="1"/>
    <col min="517" max="517" width="17.6640625" customWidth="1"/>
    <col min="518" max="518" width="18.6640625" customWidth="1"/>
    <col min="519" max="519" width="11.83203125" customWidth="1"/>
    <col min="520" max="520" width="15" customWidth="1"/>
    <col min="521" max="521" width="13.33203125" customWidth="1"/>
    <col min="769" max="769" width="23.5" customWidth="1"/>
    <col min="770" max="770" width="15.33203125" customWidth="1"/>
    <col min="771" max="771" width="14.6640625" customWidth="1"/>
    <col min="772" max="772" width="14.33203125" customWidth="1"/>
    <col min="773" max="773" width="17.6640625" customWidth="1"/>
    <col min="774" max="774" width="18.6640625" customWidth="1"/>
    <col min="775" max="775" width="11.83203125" customWidth="1"/>
    <col min="776" max="776" width="15" customWidth="1"/>
    <col min="777" max="777" width="13.33203125" customWidth="1"/>
    <col min="1025" max="1025" width="23.5" customWidth="1"/>
    <col min="1026" max="1026" width="15.33203125" customWidth="1"/>
    <col min="1027" max="1027" width="14.6640625" customWidth="1"/>
    <col min="1028" max="1028" width="14.33203125" customWidth="1"/>
    <col min="1029" max="1029" width="17.6640625" customWidth="1"/>
    <col min="1030" max="1030" width="18.6640625" customWidth="1"/>
    <col min="1031" max="1031" width="11.83203125" customWidth="1"/>
    <col min="1032" max="1032" width="15" customWidth="1"/>
    <col min="1033" max="1033" width="13.33203125" customWidth="1"/>
    <col min="1281" max="1281" width="23.5" customWidth="1"/>
    <col min="1282" max="1282" width="15.33203125" customWidth="1"/>
    <col min="1283" max="1283" width="14.6640625" customWidth="1"/>
    <col min="1284" max="1284" width="14.33203125" customWidth="1"/>
    <col min="1285" max="1285" width="17.6640625" customWidth="1"/>
    <col min="1286" max="1286" width="18.6640625" customWidth="1"/>
    <col min="1287" max="1287" width="11.83203125" customWidth="1"/>
    <col min="1288" max="1288" width="15" customWidth="1"/>
    <col min="1289" max="1289" width="13.33203125" customWidth="1"/>
    <col min="1537" max="1537" width="23.5" customWidth="1"/>
    <col min="1538" max="1538" width="15.33203125" customWidth="1"/>
    <col min="1539" max="1539" width="14.6640625" customWidth="1"/>
    <col min="1540" max="1540" width="14.33203125" customWidth="1"/>
    <col min="1541" max="1541" width="17.6640625" customWidth="1"/>
    <col min="1542" max="1542" width="18.6640625" customWidth="1"/>
    <col min="1543" max="1543" width="11.83203125" customWidth="1"/>
    <col min="1544" max="1544" width="15" customWidth="1"/>
    <col min="1545" max="1545" width="13.33203125" customWidth="1"/>
    <col min="1793" max="1793" width="23.5" customWidth="1"/>
    <col min="1794" max="1794" width="15.33203125" customWidth="1"/>
    <col min="1795" max="1795" width="14.6640625" customWidth="1"/>
    <col min="1796" max="1796" width="14.33203125" customWidth="1"/>
    <col min="1797" max="1797" width="17.6640625" customWidth="1"/>
    <col min="1798" max="1798" width="18.6640625" customWidth="1"/>
    <col min="1799" max="1799" width="11.83203125" customWidth="1"/>
    <col min="1800" max="1800" width="15" customWidth="1"/>
    <col min="1801" max="1801" width="13.33203125" customWidth="1"/>
    <col min="2049" max="2049" width="23.5" customWidth="1"/>
    <col min="2050" max="2050" width="15.33203125" customWidth="1"/>
    <col min="2051" max="2051" width="14.6640625" customWidth="1"/>
    <col min="2052" max="2052" width="14.33203125" customWidth="1"/>
    <col min="2053" max="2053" width="17.6640625" customWidth="1"/>
    <col min="2054" max="2054" width="18.6640625" customWidth="1"/>
    <col min="2055" max="2055" width="11.83203125" customWidth="1"/>
    <col min="2056" max="2056" width="15" customWidth="1"/>
    <col min="2057" max="2057" width="13.33203125" customWidth="1"/>
    <col min="2305" max="2305" width="23.5" customWidth="1"/>
    <col min="2306" max="2306" width="15.33203125" customWidth="1"/>
    <col min="2307" max="2307" width="14.6640625" customWidth="1"/>
    <col min="2308" max="2308" width="14.33203125" customWidth="1"/>
    <col min="2309" max="2309" width="17.6640625" customWidth="1"/>
    <col min="2310" max="2310" width="18.6640625" customWidth="1"/>
    <col min="2311" max="2311" width="11.83203125" customWidth="1"/>
    <col min="2312" max="2312" width="15" customWidth="1"/>
    <col min="2313" max="2313" width="13.33203125" customWidth="1"/>
    <col min="2561" max="2561" width="23.5" customWidth="1"/>
    <col min="2562" max="2562" width="15.33203125" customWidth="1"/>
    <col min="2563" max="2563" width="14.6640625" customWidth="1"/>
    <col min="2564" max="2564" width="14.33203125" customWidth="1"/>
    <col min="2565" max="2565" width="17.6640625" customWidth="1"/>
    <col min="2566" max="2566" width="18.6640625" customWidth="1"/>
    <col min="2567" max="2567" width="11.83203125" customWidth="1"/>
    <col min="2568" max="2568" width="15" customWidth="1"/>
    <col min="2569" max="2569" width="13.33203125" customWidth="1"/>
    <col min="2817" max="2817" width="23.5" customWidth="1"/>
    <col min="2818" max="2818" width="15.33203125" customWidth="1"/>
    <col min="2819" max="2819" width="14.6640625" customWidth="1"/>
    <col min="2820" max="2820" width="14.33203125" customWidth="1"/>
    <col min="2821" max="2821" width="17.6640625" customWidth="1"/>
    <col min="2822" max="2822" width="18.6640625" customWidth="1"/>
    <col min="2823" max="2823" width="11.83203125" customWidth="1"/>
    <col min="2824" max="2824" width="15" customWidth="1"/>
    <col min="2825" max="2825" width="13.33203125" customWidth="1"/>
    <col min="3073" max="3073" width="23.5" customWidth="1"/>
    <col min="3074" max="3074" width="15.33203125" customWidth="1"/>
    <col min="3075" max="3075" width="14.6640625" customWidth="1"/>
    <col min="3076" max="3076" width="14.33203125" customWidth="1"/>
    <col min="3077" max="3077" width="17.6640625" customWidth="1"/>
    <col min="3078" max="3078" width="18.6640625" customWidth="1"/>
    <col min="3079" max="3079" width="11.83203125" customWidth="1"/>
    <col min="3080" max="3080" width="15" customWidth="1"/>
    <col min="3081" max="3081" width="13.33203125" customWidth="1"/>
    <col min="3329" max="3329" width="23.5" customWidth="1"/>
    <col min="3330" max="3330" width="15.33203125" customWidth="1"/>
    <col min="3331" max="3331" width="14.6640625" customWidth="1"/>
    <col min="3332" max="3332" width="14.33203125" customWidth="1"/>
    <col min="3333" max="3333" width="17.6640625" customWidth="1"/>
    <col min="3334" max="3334" width="18.6640625" customWidth="1"/>
    <col min="3335" max="3335" width="11.83203125" customWidth="1"/>
    <col min="3336" max="3336" width="15" customWidth="1"/>
    <col min="3337" max="3337" width="13.33203125" customWidth="1"/>
    <col min="3585" max="3585" width="23.5" customWidth="1"/>
    <col min="3586" max="3586" width="15.33203125" customWidth="1"/>
    <col min="3587" max="3587" width="14.6640625" customWidth="1"/>
    <col min="3588" max="3588" width="14.33203125" customWidth="1"/>
    <col min="3589" max="3589" width="17.6640625" customWidth="1"/>
    <col min="3590" max="3590" width="18.6640625" customWidth="1"/>
    <col min="3591" max="3591" width="11.83203125" customWidth="1"/>
    <col min="3592" max="3592" width="15" customWidth="1"/>
    <col min="3593" max="3593" width="13.33203125" customWidth="1"/>
    <col min="3841" max="3841" width="23.5" customWidth="1"/>
    <col min="3842" max="3842" width="15.33203125" customWidth="1"/>
    <col min="3843" max="3843" width="14.6640625" customWidth="1"/>
    <col min="3844" max="3844" width="14.33203125" customWidth="1"/>
    <col min="3845" max="3845" width="17.6640625" customWidth="1"/>
    <col min="3846" max="3846" width="18.6640625" customWidth="1"/>
    <col min="3847" max="3847" width="11.83203125" customWidth="1"/>
    <col min="3848" max="3848" width="15" customWidth="1"/>
    <col min="3849" max="3849" width="13.33203125" customWidth="1"/>
    <col min="4097" max="4097" width="23.5" customWidth="1"/>
    <col min="4098" max="4098" width="15.33203125" customWidth="1"/>
    <col min="4099" max="4099" width="14.6640625" customWidth="1"/>
    <col min="4100" max="4100" width="14.33203125" customWidth="1"/>
    <col min="4101" max="4101" width="17.6640625" customWidth="1"/>
    <col min="4102" max="4102" width="18.6640625" customWidth="1"/>
    <col min="4103" max="4103" width="11.83203125" customWidth="1"/>
    <col min="4104" max="4104" width="15" customWidth="1"/>
    <col min="4105" max="4105" width="13.33203125" customWidth="1"/>
    <col min="4353" max="4353" width="23.5" customWidth="1"/>
    <col min="4354" max="4354" width="15.33203125" customWidth="1"/>
    <col min="4355" max="4355" width="14.6640625" customWidth="1"/>
    <col min="4356" max="4356" width="14.33203125" customWidth="1"/>
    <col min="4357" max="4357" width="17.6640625" customWidth="1"/>
    <col min="4358" max="4358" width="18.6640625" customWidth="1"/>
    <col min="4359" max="4359" width="11.83203125" customWidth="1"/>
    <col min="4360" max="4360" width="15" customWidth="1"/>
    <col min="4361" max="4361" width="13.33203125" customWidth="1"/>
    <col min="4609" max="4609" width="23.5" customWidth="1"/>
    <col min="4610" max="4610" width="15.33203125" customWidth="1"/>
    <col min="4611" max="4611" width="14.6640625" customWidth="1"/>
    <col min="4612" max="4612" width="14.33203125" customWidth="1"/>
    <col min="4613" max="4613" width="17.6640625" customWidth="1"/>
    <col min="4614" max="4614" width="18.6640625" customWidth="1"/>
    <col min="4615" max="4615" width="11.83203125" customWidth="1"/>
    <col min="4616" max="4616" width="15" customWidth="1"/>
    <col min="4617" max="4617" width="13.33203125" customWidth="1"/>
    <col min="4865" max="4865" width="23.5" customWidth="1"/>
    <col min="4866" max="4866" width="15.33203125" customWidth="1"/>
    <col min="4867" max="4867" width="14.6640625" customWidth="1"/>
    <col min="4868" max="4868" width="14.33203125" customWidth="1"/>
    <col min="4869" max="4869" width="17.6640625" customWidth="1"/>
    <col min="4870" max="4870" width="18.6640625" customWidth="1"/>
    <col min="4871" max="4871" width="11.83203125" customWidth="1"/>
    <col min="4872" max="4872" width="15" customWidth="1"/>
    <col min="4873" max="4873" width="13.33203125" customWidth="1"/>
    <col min="5121" max="5121" width="23.5" customWidth="1"/>
    <col min="5122" max="5122" width="15.33203125" customWidth="1"/>
    <col min="5123" max="5123" width="14.6640625" customWidth="1"/>
    <col min="5124" max="5124" width="14.33203125" customWidth="1"/>
    <col min="5125" max="5125" width="17.6640625" customWidth="1"/>
    <col min="5126" max="5126" width="18.6640625" customWidth="1"/>
    <col min="5127" max="5127" width="11.83203125" customWidth="1"/>
    <col min="5128" max="5128" width="15" customWidth="1"/>
    <col min="5129" max="5129" width="13.33203125" customWidth="1"/>
    <col min="5377" max="5377" width="23.5" customWidth="1"/>
    <col min="5378" max="5378" width="15.33203125" customWidth="1"/>
    <col min="5379" max="5379" width="14.6640625" customWidth="1"/>
    <col min="5380" max="5380" width="14.33203125" customWidth="1"/>
    <col min="5381" max="5381" width="17.6640625" customWidth="1"/>
    <col min="5382" max="5382" width="18.6640625" customWidth="1"/>
    <col min="5383" max="5383" width="11.83203125" customWidth="1"/>
    <col min="5384" max="5384" width="15" customWidth="1"/>
    <col min="5385" max="5385" width="13.33203125" customWidth="1"/>
    <col min="5633" max="5633" width="23.5" customWidth="1"/>
    <col min="5634" max="5634" width="15.33203125" customWidth="1"/>
    <col min="5635" max="5635" width="14.6640625" customWidth="1"/>
    <col min="5636" max="5636" width="14.33203125" customWidth="1"/>
    <col min="5637" max="5637" width="17.6640625" customWidth="1"/>
    <col min="5638" max="5638" width="18.6640625" customWidth="1"/>
    <col min="5639" max="5639" width="11.83203125" customWidth="1"/>
    <col min="5640" max="5640" width="15" customWidth="1"/>
    <col min="5641" max="5641" width="13.33203125" customWidth="1"/>
    <col min="5889" max="5889" width="23.5" customWidth="1"/>
    <col min="5890" max="5890" width="15.33203125" customWidth="1"/>
    <col min="5891" max="5891" width="14.6640625" customWidth="1"/>
    <col min="5892" max="5892" width="14.33203125" customWidth="1"/>
    <col min="5893" max="5893" width="17.6640625" customWidth="1"/>
    <col min="5894" max="5894" width="18.6640625" customWidth="1"/>
    <col min="5895" max="5895" width="11.83203125" customWidth="1"/>
    <col min="5896" max="5896" width="15" customWidth="1"/>
    <col min="5897" max="5897" width="13.33203125" customWidth="1"/>
    <col min="6145" max="6145" width="23.5" customWidth="1"/>
    <col min="6146" max="6146" width="15.33203125" customWidth="1"/>
    <col min="6147" max="6147" width="14.6640625" customWidth="1"/>
    <col min="6148" max="6148" width="14.33203125" customWidth="1"/>
    <col min="6149" max="6149" width="17.6640625" customWidth="1"/>
    <col min="6150" max="6150" width="18.6640625" customWidth="1"/>
    <col min="6151" max="6151" width="11.83203125" customWidth="1"/>
    <col min="6152" max="6152" width="15" customWidth="1"/>
    <col min="6153" max="6153" width="13.33203125" customWidth="1"/>
    <col min="6401" max="6401" width="23.5" customWidth="1"/>
    <col min="6402" max="6402" width="15.33203125" customWidth="1"/>
    <col min="6403" max="6403" width="14.6640625" customWidth="1"/>
    <col min="6404" max="6404" width="14.33203125" customWidth="1"/>
    <col min="6405" max="6405" width="17.6640625" customWidth="1"/>
    <col min="6406" max="6406" width="18.6640625" customWidth="1"/>
    <col min="6407" max="6407" width="11.83203125" customWidth="1"/>
    <col min="6408" max="6408" width="15" customWidth="1"/>
    <col min="6409" max="6409" width="13.33203125" customWidth="1"/>
    <col min="6657" max="6657" width="23.5" customWidth="1"/>
    <col min="6658" max="6658" width="15.33203125" customWidth="1"/>
    <col min="6659" max="6659" width="14.6640625" customWidth="1"/>
    <col min="6660" max="6660" width="14.33203125" customWidth="1"/>
    <col min="6661" max="6661" width="17.6640625" customWidth="1"/>
    <col min="6662" max="6662" width="18.6640625" customWidth="1"/>
    <col min="6663" max="6663" width="11.83203125" customWidth="1"/>
    <col min="6664" max="6664" width="15" customWidth="1"/>
    <col min="6665" max="6665" width="13.33203125" customWidth="1"/>
    <col min="6913" max="6913" width="23.5" customWidth="1"/>
    <col min="6914" max="6914" width="15.33203125" customWidth="1"/>
    <col min="6915" max="6915" width="14.6640625" customWidth="1"/>
    <col min="6916" max="6916" width="14.33203125" customWidth="1"/>
    <col min="6917" max="6917" width="17.6640625" customWidth="1"/>
    <col min="6918" max="6918" width="18.6640625" customWidth="1"/>
    <col min="6919" max="6919" width="11.83203125" customWidth="1"/>
    <col min="6920" max="6920" width="15" customWidth="1"/>
    <col min="6921" max="6921" width="13.33203125" customWidth="1"/>
    <col min="7169" max="7169" width="23.5" customWidth="1"/>
    <col min="7170" max="7170" width="15.33203125" customWidth="1"/>
    <col min="7171" max="7171" width="14.6640625" customWidth="1"/>
    <col min="7172" max="7172" width="14.33203125" customWidth="1"/>
    <col min="7173" max="7173" width="17.6640625" customWidth="1"/>
    <col min="7174" max="7174" width="18.6640625" customWidth="1"/>
    <col min="7175" max="7175" width="11.83203125" customWidth="1"/>
    <col min="7176" max="7176" width="15" customWidth="1"/>
    <col min="7177" max="7177" width="13.33203125" customWidth="1"/>
    <col min="7425" max="7425" width="23.5" customWidth="1"/>
    <col min="7426" max="7426" width="15.33203125" customWidth="1"/>
    <col min="7427" max="7427" width="14.6640625" customWidth="1"/>
    <col min="7428" max="7428" width="14.33203125" customWidth="1"/>
    <col min="7429" max="7429" width="17.6640625" customWidth="1"/>
    <col min="7430" max="7430" width="18.6640625" customWidth="1"/>
    <col min="7431" max="7431" width="11.83203125" customWidth="1"/>
    <col min="7432" max="7432" width="15" customWidth="1"/>
    <col min="7433" max="7433" width="13.33203125" customWidth="1"/>
    <col min="7681" max="7681" width="23.5" customWidth="1"/>
    <col min="7682" max="7682" width="15.33203125" customWidth="1"/>
    <col min="7683" max="7683" width="14.6640625" customWidth="1"/>
    <col min="7684" max="7684" width="14.33203125" customWidth="1"/>
    <col min="7685" max="7685" width="17.6640625" customWidth="1"/>
    <col min="7686" max="7686" width="18.6640625" customWidth="1"/>
    <col min="7687" max="7687" width="11.83203125" customWidth="1"/>
    <col min="7688" max="7688" width="15" customWidth="1"/>
    <col min="7689" max="7689" width="13.33203125" customWidth="1"/>
    <col min="7937" max="7937" width="23.5" customWidth="1"/>
    <col min="7938" max="7938" width="15.33203125" customWidth="1"/>
    <col min="7939" max="7939" width="14.6640625" customWidth="1"/>
    <col min="7940" max="7940" width="14.33203125" customWidth="1"/>
    <col min="7941" max="7941" width="17.6640625" customWidth="1"/>
    <col min="7942" max="7942" width="18.6640625" customWidth="1"/>
    <col min="7943" max="7943" width="11.83203125" customWidth="1"/>
    <col min="7944" max="7944" width="15" customWidth="1"/>
    <col min="7945" max="7945" width="13.33203125" customWidth="1"/>
    <col min="8193" max="8193" width="23.5" customWidth="1"/>
    <col min="8194" max="8194" width="15.33203125" customWidth="1"/>
    <col min="8195" max="8195" width="14.6640625" customWidth="1"/>
    <col min="8196" max="8196" width="14.33203125" customWidth="1"/>
    <col min="8197" max="8197" width="17.6640625" customWidth="1"/>
    <col min="8198" max="8198" width="18.6640625" customWidth="1"/>
    <col min="8199" max="8199" width="11.83203125" customWidth="1"/>
    <col min="8200" max="8200" width="15" customWidth="1"/>
    <col min="8201" max="8201" width="13.33203125" customWidth="1"/>
    <col min="8449" max="8449" width="23.5" customWidth="1"/>
    <col min="8450" max="8450" width="15.33203125" customWidth="1"/>
    <col min="8451" max="8451" width="14.6640625" customWidth="1"/>
    <col min="8452" max="8452" width="14.33203125" customWidth="1"/>
    <col min="8453" max="8453" width="17.6640625" customWidth="1"/>
    <col min="8454" max="8454" width="18.6640625" customWidth="1"/>
    <col min="8455" max="8455" width="11.83203125" customWidth="1"/>
    <col min="8456" max="8456" width="15" customWidth="1"/>
    <col min="8457" max="8457" width="13.33203125" customWidth="1"/>
    <col min="8705" max="8705" width="23.5" customWidth="1"/>
    <col min="8706" max="8706" width="15.33203125" customWidth="1"/>
    <col min="8707" max="8707" width="14.6640625" customWidth="1"/>
    <col min="8708" max="8708" width="14.33203125" customWidth="1"/>
    <col min="8709" max="8709" width="17.6640625" customWidth="1"/>
    <col min="8710" max="8710" width="18.6640625" customWidth="1"/>
    <col min="8711" max="8711" width="11.83203125" customWidth="1"/>
    <col min="8712" max="8712" width="15" customWidth="1"/>
    <col min="8713" max="8713" width="13.33203125" customWidth="1"/>
    <col min="8961" max="8961" width="23.5" customWidth="1"/>
    <col min="8962" max="8962" width="15.33203125" customWidth="1"/>
    <col min="8963" max="8963" width="14.6640625" customWidth="1"/>
    <col min="8964" max="8964" width="14.33203125" customWidth="1"/>
    <col min="8965" max="8965" width="17.6640625" customWidth="1"/>
    <col min="8966" max="8966" width="18.6640625" customWidth="1"/>
    <col min="8967" max="8967" width="11.83203125" customWidth="1"/>
    <col min="8968" max="8968" width="15" customWidth="1"/>
    <col min="8969" max="8969" width="13.33203125" customWidth="1"/>
    <col min="9217" max="9217" width="23.5" customWidth="1"/>
    <col min="9218" max="9218" width="15.33203125" customWidth="1"/>
    <col min="9219" max="9219" width="14.6640625" customWidth="1"/>
    <col min="9220" max="9220" width="14.33203125" customWidth="1"/>
    <col min="9221" max="9221" width="17.6640625" customWidth="1"/>
    <col min="9222" max="9222" width="18.6640625" customWidth="1"/>
    <col min="9223" max="9223" width="11.83203125" customWidth="1"/>
    <col min="9224" max="9224" width="15" customWidth="1"/>
    <col min="9225" max="9225" width="13.33203125" customWidth="1"/>
    <col min="9473" max="9473" width="23.5" customWidth="1"/>
    <col min="9474" max="9474" width="15.33203125" customWidth="1"/>
    <col min="9475" max="9475" width="14.6640625" customWidth="1"/>
    <col min="9476" max="9476" width="14.33203125" customWidth="1"/>
    <col min="9477" max="9477" width="17.6640625" customWidth="1"/>
    <col min="9478" max="9478" width="18.6640625" customWidth="1"/>
    <col min="9479" max="9479" width="11.83203125" customWidth="1"/>
    <col min="9480" max="9480" width="15" customWidth="1"/>
    <col min="9481" max="9481" width="13.33203125" customWidth="1"/>
    <col min="9729" max="9729" width="23.5" customWidth="1"/>
    <col min="9730" max="9730" width="15.33203125" customWidth="1"/>
    <col min="9731" max="9731" width="14.6640625" customWidth="1"/>
    <col min="9732" max="9732" width="14.33203125" customWidth="1"/>
    <col min="9733" max="9733" width="17.6640625" customWidth="1"/>
    <col min="9734" max="9734" width="18.6640625" customWidth="1"/>
    <col min="9735" max="9735" width="11.83203125" customWidth="1"/>
    <col min="9736" max="9736" width="15" customWidth="1"/>
    <col min="9737" max="9737" width="13.33203125" customWidth="1"/>
    <col min="9985" max="9985" width="23.5" customWidth="1"/>
    <col min="9986" max="9986" width="15.33203125" customWidth="1"/>
    <col min="9987" max="9987" width="14.6640625" customWidth="1"/>
    <col min="9988" max="9988" width="14.33203125" customWidth="1"/>
    <col min="9989" max="9989" width="17.6640625" customWidth="1"/>
    <col min="9990" max="9990" width="18.6640625" customWidth="1"/>
    <col min="9991" max="9991" width="11.83203125" customWidth="1"/>
    <col min="9992" max="9992" width="15" customWidth="1"/>
    <col min="9993" max="9993" width="13.33203125" customWidth="1"/>
    <col min="10241" max="10241" width="23.5" customWidth="1"/>
    <col min="10242" max="10242" width="15.33203125" customWidth="1"/>
    <col min="10243" max="10243" width="14.6640625" customWidth="1"/>
    <col min="10244" max="10244" width="14.33203125" customWidth="1"/>
    <col min="10245" max="10245" width="17.6640625" customWidth="1"/>
    <col min="10246" max="10246" width="18.6640625" customWidth="1"/>
    <col min="10247" max="10247" width="11.83203125" customWidth="1"/>
    <col min="10248" max="10248" width="15" customWidth="1"/>
    <col min="10249" max="10249" width="13.33203125" customWidth="1"/>
    <col min="10497" max="10497" width="23.5" customWidth="1"/>
    <col min="10498" max="10498" width="15.33203125" customWidth="1"/>
    <col min="10499" max="10499" width="14.6640625" customWidth="1"/>
    <col min="10500" max="10500" width="14.33203125" customWidth="1"/>
    <col min="10501" max="10501" width="17.6640625" customWidth="1"/>
    <col min="10502" max="10502" width="18.6640625" customWidth="1"/>
    <col min="10503" max="10503" width="11.83203125" customWidth="1"/>
    <col min="10504" max="10504" width="15" customWidth="1"/>
    <col min="10505" max="10505" width="13.33203125" customWidth="1"/>
    <col min="10753" max="10753" width="23.5" customWidth="1"/>
    <col min="10754" max="10754" width="15.33203125" customWidth="1"/>
    <col min="10755" max="10755" width="14.6640625" customWidth="1"/>
    <col min="10756" max="10756" width="14.33203125" customWidth="1"/>
    <col min="10757" max="10757" width="17.6640625" customWidth="1"/>
    <col min="10758" max="10758" width="18.6640625" customWidth="1"/>
    <col min="10759" max="10759" width="11.83203125" customWidth="1"/>
    <col min="10760" max="10760" width="15" customWidth="1"/>
    <col min="10761" max="10761" width="13.33203125" customWidth="1"/>
    <col min="11009" max="11009" width="23.5" customWidth="1"/>
    <col min="11010" max="11010" width="15.33203125" customWidth="1"/>
    <col min="11011" max="11011" width="14.6640625" customWidth="1"/>
    <col min="11012" max="11012" width="14.33203125" customWidth="1"/>
    <col min="11013" max="11013" width="17.6640625" customWidth="1"/>
    <col min="11014" max="11014" width="18.6640625" customWidth="1"/>
    <col min="11015" max="11015" width="11.83203125" customWidth="1"/>
    <col min="11016" max="11016" width="15" customWidth="1"/>
    <col min="11017" max="11017" width="13.33203125" customWidth="1"/>
    <col min="11265" max="11265" width="23.5" customWidth="1"/>
    <col min="11266" max="11266" width="15.33203125" customWidth="1"/>
    <col min="11267" max="11267" width="14.6640625" customWidth="1"/>
    <col min="11268" max="11268" width="14.33203125" customWidth="1"/>
    <col min="11269" max="11269" width="17.6640625" customWidth="1"/>
    <col min="11270" max="11270" width="18.6640625" customWidth="1"/>
    <col min="11271" max="11271" width="11.83203125" customWidth="1"/>
    <col min="11272" max="11272" width="15" customWidth="1"/>
    <col min="11273" max="11273" width="13.33203125" customWidth="1"/>
    <col min="11521" max="11521" width="23.5" customWidth="1"/>
    <col min="11522" max="11522" width="15.33203125" customWidth="1"/>
    <col min="11523" max="11523" width="14.6640625" customWidth="1"/>
    <col min="11524" max="11524" width="14.33203125" customWidth="1"/>
    <col min="11525" max="11525" width="17.6640625" customWidth="1"/>
    <col min="11526" max="11526" width="18.6640625" customWidth="1"/>
    <col min="11527" max="11527" width="11.83203125" customWidth="1"/>
    <col min="11528" max="11528" width="15" customWidth="1"/>
    <col min="11529" max="11529" width="13.33203125" customWidth="1"/>
    <col min="11777" max="11777" width="23.5" customWidth="1"/>
    <col min="11778" max="11778" width="15.33203125" customWidth="1"/>
    <col min="11779" max="11779" width="14.6640625" customWidth="1"/>
    <col min="11780" max="11780" width="14.33203125" customWidth="1"/>
    <col min="11781" max="11781" width="17.6640625" customWidth="1"/>
    <col min="11782" max="11782" width="18.6640625" customWidth="1"/>
    <col min="11783" max="11783" width="11.83203125" customWidth="1"/>
    <col min="11784" max="11784" width="15" customWidth="1"/>
    <col min="11785" max="11785" width="13.33203125" customWidth="1"/>
    <col min="12033" max="12033" width="23.5" customWidth="1"/>
    <col min="12034" max="12034" width="15.33203125" customWidth="1"/>
    <col min="12035" max="12035" width="14.6640625" customWidth="1"/>
    <col min="12036" max="12036" width="14.33203125" customWidth="1"/>
    <col min="12037" max="12037" width="17.6640625" customWidth="1"/>
    <col min="12038" max="12038" width="18.6640625" customWidth="1"/>
    <col min="12039" max="12039" width="11.83203125" customWidth="1"/>
    <col min="12040" max="12040" width="15" customWidth="1"/>
    <col min="12041" max="12041" width="13.33203125" customWidth="1"/>
    <col min="12289" max="12289" width="23.5" customWidth="1"/>
    <col min="12290" max="12290" width="15.33203125" customWidth="1"/>
    <col min="12291" max="12291" width="14.6640625" customWidth="1"/>
    <col min="12292" max="12292" width="14.33203125" customWidth="1"/>
    <col min="12293" max="12293" width="17.6640625" customWidth="1"/>
    <col min="12294" max="12294" width="18.6640625" customWidth="1"/>
    <col min="12295" max="12295" width="11.83203125" customWidth="1"/>
    <col min="12296" max="12296" width="15" customWidth="1"/>
    <col min="12297" max="12297" width="13.33203125" customWidth="1"/>
    <col min="12545" max="12545" width="23.5" customWidth="1"/>
    <col min="12546" max="12546" width="15.33203125" customWidth="1"/>
    <col min="12547" max="12547" width="14.6640625" customWidth="1"/>
    <col min="12548" max="12548" width="14.33203125" customWidth="1"/>
    <col min="12549" max="12549" width="17.6640625" customWidth="1"/>
    <col min="12550" max="12550" width="18.6640625" customWidth="1"/>
    <col min="12551" max="12551" width="11.83203125" customWidth="1"/>
    <col min="12552" max="12552" width="15" customWidth="1"/>
    <col min="12553" max="12553" width="13.33203125" customWidth="1"/>
    <col min="12801" max="12801" width="23.5" customWidth="1"/>
    <col min="12802" max="12802" width="15.33203125" customWidth="1"/>
    <col min="12803" max="12803" width="14.6640625" customWidth="1"/>
    <col min="12804" max="12804" width="14.33203125" customWidth="1"/>
    <col min="12805" max="12805" width="17.6640625" customWidth="1"/>
    <col min="12806" max="12806" width="18.6640625" customWidth="1"/>
    <col min="12807" max="12807" width="11.83203125" customWidth="1"/>
    <col min="12808" max="12808" width="15" customWidth="1"/>
    <col min="12809" max="12809" width="13.33203125" customWidth="1"/>
    <col min="13057" max="13057" width="23.5" customWidth="1"/>
    <col min="13058" max="13058" width="15.33203125" customWidth="1"/>
    <col min="13059" max="13059" width="14.6640625" customWidth="1"/>
    <col min="13060" max="13060" width="14.33203125" customWidth="1"/>
    <col min="13061" max="13061" width="17.6640625" customWidth="1"/>
    <col min="13062" max="13062" width="18.6640625" customWidth="1"/>
    <col min="13063" max="13063" width="11.83203125" customWidth="1"/>
    <col min="13064" max="13064" width="15" customWidth="1"/>
    <col min="13065" max="13065" width="13.33203125" customWidth="1"/>
    <col min="13313" max="13313" width="23.5" customWidth="1"/>
    <col min="13314" max="13314" width="15.33203125" customWidth="1"/>
    <col min="13315" max="13315" width="14.6640625" customWidth="1"/>
    <col min="13316" max="13316" width="14.33203125" customWidth="1"/>
    <col min="13317" max="13317" width="17.6640625" customWidth="1"/>
    <col min="13318" max="13318" width="18.6640625" customWidth="1"/>
    <col min="13319" max="13319" width="11.83203125" customWidth="1"/>
    <col min="13320" max="13320" width="15" customWidth="1"/>
    <col min="13321" max="13321" width="13.33203125" customWidth="1"/>
    <col min="13569" max="13569" width="23.5" customWidth="1"/>
    <col min="13570" max="13570" width="15.33203125" customWidth="1"/>
    <col min="13571" max="13571" width="14.6640625" customWidth="1"/>
    <col min="13572" max="13572" width="14.33203125" customWidth="1"/>
    <col min="13573" max="13573" width="17.6640625" customWidth="1"/>
    <col min="13574" max="13574" width="18.6640625" customWidth="1"/>
    <col min="13575" max="13575" width="11.83203125" customWidth="1"/>
    <col min="13576" max="13576" width="15" customWidth="1"/>
    <col min="13577" max="13577" width="13.33203125" customWidth="1"/>
    <col min="13825" max="13825" width="23.5" customWidth="1"/>
    <col min="13826" max="13826" width="15.33203125" customWidth="1"/>
    <col min="13827" max="13827" width="14.6640625" customWidth="1"/>
    <col min="13828" max="13828" width="14.33203125" customWidth="1"/>
    <col min="13829" max="13829" width="17.6640625" customWidth="1"/>
    <col min="13830" max="13830" width="18.6640625" customWidth="1"/>
    <col min="13831" max="13831" width="11.83203125" customWidth="1"/>
    <col min="13832" max="13832" width="15" customWidth="1"/>
    <col min="13833" max="13833" width="13.33203125" customWidth="1"/>
    <col min="14081" max="14081" width="23.5" customWidth="1"/>
    <col min="14082" max="14082" width="15.33203125" customWidth="1"/>
    <col min="14083" max="14083" width="14.6640625" customWidth="1"/>
    <col min="14084" max="14084" width="14.33203125" customWidth="1"/>
    <col min="14085" max="14085" width="17.6640625" customWidth="1"/>
    <col min="14086" max="14086" width="18.6640625" customWidth="1"/>
    <col min="14087" max="14087" width="11.83203125" customWidth="1"/>
    <col min="14088" max="14088" width="15" customWidth="1"/>
    <col min="14089" max="14089" width="13.33203125" customWidth="1"/>
    <col min="14337" max="14337" width="23.5" customWidth="1"/>
    <col min="14338" max="14338" width="15.33203125" customWidth="1"/>
    <col min="14339" max="14339" width="14.6640625" customWidth="1"/>
    <col min="14340" max="14340" width="14.33203125" customWidth="1"/>
    <col min="14341" max="14341" width="17.6640625" customWidth="1"/>
    <col min="14342" max="14342" width="18.6640625" customWidth="1"/>
    <col min="14343" max="14343" width="11.83203125" customWidth="1"/>
    <col min="14344" max="14344" width="15" customWidth="1"/>
    <col min="14345" max="14345" width="13.33203125" customWidth="1"/>
    <col min="14593" max="14593" width="23.5" customWidth="1"/>
    <col min="14594" max="14594" width="15.33203125" customWidth="1"/>
    <col min="14595" max="14595" width="14.6640625" customWidth="1"/>
    <col min="14596" max="14596" width="14.33203125" customWidth="1"/>
    <col min="14597" max="14597" width="17.6640625" customWidth="1"/>
    <col min="14598" max="14598" width="18.6640625" customWidth="1"/>
    <col min="14599" max="14599" width="11.83203125" customWidth="1"/>
    <col min="14600" max="14600" width="15" customWidth="1"/>
    <col min="14601" max="14601" width="13.33203125" customWidth="1"/>
    <col min="14849" max="14849" width="23.5" customWidth="1"/>
    <col min="14850" max="14850" width="15.33203125" customWidth="1"/>
    <col min="14851" max="14851" width="14.6640625" customWidth="1"/>
    <col min="14852" max="14852" width="14.33203125" customWidth="1"/>
    <col min="14853" max="14853" width="17.6640625" customWidth="1"/>
    <col min="14854" max="14854" width="18.6640625" customWidth="1"/>
    <col min="14855" max="14855" width="11.83203125" customWidth="1"/>
    <col min="14856" max="14856" width="15" customWidth="1"/>
    <col min="14857" max="14857" width="13.33203125" customWidth="1"/>
    <col min="15105" max="15105" width="23.5" customWidth="1"/>
    <col min="15106" max="15106" width="15.33203125" customWidth="1"/>
    <col min="15107" max="15107" width="14.6640625" customWidth="1"/>
    <col min="15108" max="15108" width="14.33203125" customWidth="1"/>
    <col min="15109" max="15109" width="17.6640625" customWidth="1"/>
    <col min="15110" max="15110" width="18.6640625" customWidth="1"/>
    <col min="15111" max="15111" width="11.83203125" customWidth="1"/>
    <col min="15112" max="15112" width="15" customWidth="1"/>
    <col min="15113" max="15113" width="13.33203125" customWidth="1"/>
    <col min="15361" max="15361" width="23.5" customWidth="1"/>
    <col min="15362" max="15362" width="15.33203125" customWidth="1"/>
    <col min="15363" max="15363" width="14.6640625" customWidth="1"/>
    <col min="15364" max="15364" width="14.33203125" customWidth="1"/>
    <col min="15365" max="15365" width="17.6640625" customWidth="1"/>
    <col min="15366" max="15366" width="18.6640625" customWidth="1"/>
    <col min="15367" max="15367" width="11.83203125" customWidth="1"/>
    <col min="15368" max="15368" width="15" customWidth="1"/>
    <col min="15369" max="15369" width="13.33203125" customWidth="1"/>
    <col min="15617" max="15617" width="23.5" customWidth="1"/>
    <col min="15618" max="15618" width="15.33203125" customWidth="1"/>
    <col min="15619" max="15619" width="14.6640625" customWidth="1"/>
    <col min="15620" max="15620" width="14.33203125" customWidth="1"/>
    <col min="15621" max="15621" width="17.6640625" customWidth="1"/>
    <col min="15622" max="15622" width="18.6640625" customWidth="1"/>
    <col min="15623" max="15623" width="11.83203125" customWidth="1"/>
    <col min="15624" max="15624" width="15" customWidth="1"/>
    <col min="15625" max="15625" width="13.33203125" customWidth="1"/>
    <col min="15873" max="15873" width="23.5" customWidth="1"/>
    <col min="15874" max="15874" width="15.33203125" customWidth="1"/>
    <col min="15875" max="15875" width="14.6640625" customWidth="1"/>
    <col min="15876" max="15876" width="14.33203125" customWidth="1"/>
    <col min="15877" max="15877" width="17.6640625" customWidth="1"/>
    <col min="15878" max="15878" width="18.6640625" customWidth="1"/>
    <col min="15879" max="15879" width="11.83203125" customWidth="1"/>
    <col min="15880" max="15880" width="15" customWidth="1"/>
    <col min="15881" max="15881" width="13.33203125" customWidth="1"/>
    <col min="16129" max="16129" width="23.5" customWidth="1"/>
    <col min="16130" max="16130" width="15.33203125" customWidth="1"/>
    <col min="16131" max="16131" width="14.6640625" customWidth="1"/>
    <col min="16132" max="16132" width="14.33203125" customWidth="1"/>
    <col min="16133" max="16133" width="17.6640625" customWidth="1"/>
    <col min="16134" max="16134" width="18.6640625" customWidth="1"/>
    <col min="16135" max="16135" width="11.83203125" customWidth="1"/>
    <col min="16136" max="16136" width="15" customWidth="1"/>
    <col min="16137" max="16137" width="13.33203125" customWidth="1"/>
  </cols>
  <sheetData>
    <row r="1" spans="1:10" ht="16" x14ac:dyDescent="0.2">
      <c r="A1" s="139" t="s">
        <v>0</v>
      </c>
      <c r="B1" s="139"/>
      <c r="C1" s="139"/>
      <c r="D1" s="139"/>
      <c r="E1" s="139"/>
      <c r="F1" s="139"/>
      <c r="G1" s="1"/>
      <c r="H1" s="1"/>
    </row>
    <row r="2" spans="1:10" ht="15.75" customHeight="1" x14ac:dyDescent="0.2">
      <c r="A2" s="140" t="s">
        <v>1</v>
      </c>
      <c r="B2" s="140"/>
      <c r="C2" s="140"/>
      <c r="D2" s="140"/>
      <c r="E2" s="140"/>
      <c r="F2" s="140"/>
      <c r="G2" s="2"/>
      <c r="H2" s="2"/>
    </row>
    <row r="3" spans="1:10" ht="14.25" customHeight="1" x14ac:dyDescent="0.2">
      <c r="A3" s="140" t="s">
        <v>2</v>
      </c>
      <c r="B3" s="140"/>
      <c r="C3" s="140"/>
      <c r="D3" s="140"/>
      <c r="E3" s="140"/>
      <c r="F3" s="140"/>
      <c r="G3" s="2"/>
      <c r="H3" s="2"/>
    </row>
    <row r="4" spans="1:10" ht="14.25" customHeight="1" x14ac:dyDescent="0.2">
      <c r="A4" s="3" t="s">
        <v>3</v>
      </c>
      <c r="B4" s="4"/>
      <c r="C4" s="4"/>
      <c r="D4" s="4"/>
      <c r="E4" s="4"/>
      <c r="F4" s="4"/>
      <c r="G4" s="4"/>
      <c r="H4" s="4"/>
    </row>
    <row r="5" spans="1:10" s="6" customFormat="1" ht="45" customHeight="1" x14ac:dyDescent="0.2">
      <c r="A5" s="141" t="s">
        <v>4</v>
      </c>
      <c r="B5" s="141"/>
      <c r="C5" s="141"/>
      <c r="D5" s="141"/>
      <c r="E5" s="141"/>
      <c r="F5" s="141"/>
      <c r="G5" s="5"/>
      <c r="H5" s="5"/>
    </row>
    <row r="6" spans="1:10" x14ac:dyDescent="0.2">
      <c r="A6" s="142" t="s">
        <v>5</v>
      </c>
      <c r="B6" s="142"/>
      <c r="C6" s="142"/>
      <c r="D6" s="142"/>
      <c r="E6" s="142"/>
      <c r="F6" s="142"/>
    </row>
    <row r="7" spans="1:10" ht="27.75" customHeight="1" x14ac:dyDescent="0.2">
      <c r="A7" s="7" t="s">
        <v>6</v>
      </c>
      <c r="B7" s="8" t="s">
        <v>7</v>
      </c>
      <c r="C7" s="9" t="s">
        <v>8</v>
      </c>
      <c r="D7" s="9" t="s">
        <v>9</v>
      </c>
      <c r="E7" s="9" t="s">
        <v>10</v>
      </c>
      <c r="F7" s="10" t="s">
        <v>11</v>
      </c>
    </row>
    <row r="8" spans="1:10" ht="16" x14ac:dyDescent="0.2">
      <c r="A8" s="11"/>
      <c r="B8" s="12" t="s">
        <v>12</v>
      </c>
      <c r="C8" s="12" t="s">
        <v>12</v>
      </c>
      <c r="D8" s="12" t="s">
        <v>12</v>
      </c>
      <c r="E8" s="12" t="s">
        <v>12</v>
      </c>
      <c r="F8" s="12" t="s">
        <v>12</v>
      </c>
      <c r="J8" t="s">
        <v>6</v>
      </c>
    </row>
    <row r="9" spans="1:10" ht="18" x14ac:dyDescent="0.2">
      <c r="A9" s="13" t="s">
        <v>13</v>
      </c>
      <c r="B9" s="14">
        <v>580.55700000000002</v>
      </c>
      <c r="C9" s="14">
        <v>590.654</v>
      </c>
      <c r="D9" s="14">
        <f>C9-B9</f>
        <v>10.09699999999998</v>
      </c>
      <c r="E9" s="14">
        <v>251.86</v>
      </c>
      <c r="F9" s="14">
        <f t="shared" ref="F9:F14" si="0">C9-E9</f>
        <v>338.79399999999998</v>
      </c>
    </row>
    <row r="10" spans="1:10" ht="18" x14ac:dyDescent="0.2">
      <c r="A10" s="13" t="s">
        <v>14</v>
      </c>
      <c r="B10" s="15">
        <v>470.387</v>
      </c>
      <c r="C10" s="15">
        <v>347.964</v>
      </c>
      <c r="D10" s="14">
        <f>C10-B10</f>
        <v>-122.423</v>
      </c>
      <c r="E10" s="15">
        <v>370.41</v>
      </c>
      <c r="F10" s="14">
        <f t="shared" si="0"/>
        <v>-22.446000000000026</v>
      </c>
    </row>
    <row r="11" spans="1:10" ht="15.75" customHeight="1" x14ac:dyDescent="0.25">
      <c r="A11" s="16" t="s">
        <v>15</v>
      </c>
      <c r="B11" s="17">
        <f>SUM(B9:B10)</f>
        <v>1050.944</v>
      </c>
      <c r="C11" s="18">
        <f>SUM(C9:C10)</f>
        <v>938.61799999999994</v>
      </c>
      <c r="D11" s="14">
        <f>C11-B11</f>
        <v>-112.32600000000002</v>
      </c>
      <c r="E11" s="17">
        <f>SUM(E9:E10)</f>
        <v>622.27</v>
      </c>
      <c r="F11" s="14">
        <f t="shared" si="0"/>
        <v>316.34799999999996</v>
      </c>
    </row>
    <row r="12" spans="1:10" ht="16.5" hidden="1" customHeight="1" x14ac:dyDescent="0.2">
      <c r="A12" s="19" t="s">
        <v>16</v>
      </c>
      <c r="B12" s="15">
        <v>0</v>
      </c>
      <c r="C12" s="15">
        <v>0</v>
      </c>
      <c r="D12" s="15">
        <f>C12-B12</f>
        <v>0</v>
      </c>
      <c r="E12" s="15">
        <v>0</v>
      </c>
      <c r="F12" s="15">
        <f t="shared" si="0"/>
        <v>0</v>
      </c>
    </row>
    <row r="13" spans="1:10" ht="0.75" hidden="1" customHeight="1" x14ac:dyDescent="0.2">
      <c r="A13" s="20" t="s">
        <v>17</v>
      </c>
      <c r="B13" s="14">
        <v>0</v>
      </c>
      <c r="C13" s="14">
        <v>0</v>
      </c>
      <c r="D13" s="14">
        <v>0</v>
      </c>
      <c r="E13" s="14">
        <v>0</v>
      </c>
      <c r="F13" s="14">
        <f t="shared" si="0"/>
        <v>0</v>
      </c>
    </row>
    <row r="14" spans="1:10" ht="17.25" hidden="1" customHeight="1" x14ac:dyDescent="0.25">
      <c r="A14" s="21" t="s">
        <v>15</v>
      </c>
      <c r="B14" s="15">
        <f>B11+B12</f>
        <v>1050.944</v>
      </c>
      <c r="C14" s="15">
        <f>C11+C12+C13</f>
        <v>938.61799999999994</v>
      </c>
      <c r="D14" s="15">
        <f>C14-B14</f>
        <v>-112.32600000000002</v>
      </c>
      <c r="E14" s="15">
        <f>E11+E12+E13</f>
        <v>622.27</v>
      </c>
      <c r="F14" s="15">
        <f t="shared" si="0"/>
        <v>316.34799999999996</v>
      </c>
    </row>
    <row r="15" spans="1:10" ht="19.5" customHeight="1" x14ac:dyDescent="0.2">
      <c r="A15" s="22"/>
      <c r="B15" s="23"/>
      <c r="C15" s="23"/>
      <c r="D15" s="23"/>
      <c r="E15" s="23"/>
      <c r="F15" s="24"/>
    </row>
    <row r="16" spans="1:10" ht="16" x14ac:dyDescent="0.2">
      <c r="A16" s="143" t="s">
        <v>18</v>
      </c>
      <c r="B16" s="143"/>
      <c r="C16" s="143"/>
      <c r="D16" s="143"/>
      <c r="E16" s="143"/>
      <c r="F16" s="143"/>
      <c r="J16" s="25"/>
    </row>
    <row r="17" spans="1:10" ht="27.75" customHeight="1" x14ac:dyDescent="0.2">
      <c r="A17" s="26" t="s">
        <v>19</v>
      </c>
      <c r="B17" s="10" t="s">
        <v>7</v>
      </c>
      <c r="C17" s="9" t="s">
        <v>8</v>
      </c>
      <c r="D17" s="12" t="s">
        <v>9</v>
      </c>
      <c r="E17" s="9" t="s">
        <v>10</v>
      </c>
      <c r="F17" s="10" t="s">
        <v>11</v>
      </c>
    </row>
    <row r="18" spans="1:10" ht="15" customHeight="1" x14ac:dyDescent="0.2">
      <c r="A18" s="27"/>
      <c r="B18" s="28" t="s">
        <v>20</v>
      </c>
      <c r="C18" s="28" t="s">
        <v>20</v>
      </c>
      <c r="D18" s="28" t="s">
        <v>20</v>
      </c>
      <c r="E18" s="28" t="s">
        <v>21</v>
      </c>
      <c r="F18" s="28" t="s">
        <v>20</v>
      </c>
      <c r="J18" s="25"/>
    </row>
    <row r="19" spans="1:10" ht="24" customHeight="1" x14ac:dyDescent="0.2">
      <c r="A19" s="29" t="s">
        <v>22</v>
      </c>
      <c r="B19" s="30">
        <f>B14</f>
        <v>1050.944</v>
      </c>
      <c r="C19" s="30">
        <f>C11</f>
        <v>938.61799999999994</v>
      </c>
      <c r="D19" s="30">
        <f t="shared" ref="D19:D24" si="1">C19-B19</f>
        <v>-112.32600000000002</v>
      </c>
      <c r="E19" s="30">
        <f>E11</f>
        <v>622.27</v>
      </c>
      <c r="F19" s="30">
        <f t="shared" ref="F19:F24" si="2">C19-E19</f>
        <v>316.34799999999996</v>
      </c>
    </row>
    <row r="20" spans="1:10" ht="28.5" customHeight="1" x14ac:dyDescent="0.2">
      <c r="A20" s="31" t="s">
        <v>23</v>
      </c>
      <c r="B20" s="30">
        <v>0</v>
      </c>
      <c r="C20" s="30">
        <v>-27.544</v>
      </c>
      <c r="D20" s="30">
        <f t="shared" si="1"/>
        <v>-27.544</v>
      </c>
      <c r="E20" s="30">
        <v>-27.591999999999999</v>
      </c>
      <c r="F20" s="30">
        <f t="shared" si="2"/>
        <v>4.7999999999998266E-2</v>
      </c>
    </row>
    <row r="21" spans="1:10" ht="43.5" customHeight="1" x14ac:dyDescent="0.2">
      <c r="A21" s="32" t="s">
        <v>24</v>
      </c>
      <c r="B21" s="30">
        <v>0</v>
      </c>
      <c r="C21" s="30">
        <v>-18.163</v>
      </c>
      <c r="D21" s="30">
        <f t="shared" si="1"/>
        <v>-18.163</v>
      </c>
      <c r="E21" s="30">
        <v>-18.163</v>
      </c>
      <c r="F21" s="30">
        <f t="shared" si="2"/>
        <v>0</v>
      </c>
      <c r="H21" s="25"/>
    </row>
    <row r="22" spans="1:10" ht="33" customHeight="1" x14ac:dyDescent="0.2">
      <c r="A22" s="32" t="s">
        <v>25</v>
      </c>
      <c r="B22" s="30">
        <v>0</v>
      </c>
      <c r="C22" s="30">
        <v>-48.857999999999997</v>
      </c>
      <c r="D22" s="30">
        <f t="shared" si="1"/>
        <v>-48.857999999999997</v>
      </c>
      <c r="E22" s="30">
        <v>-44.451999999999998</v>
      </c>
      <c r="F22" s="30">
        <f t="shared" si="2"/>
        <v>-4.4059999999999988</v>
      </c>
    </row>
    <row r="23" spans="1:10" ht="21.75" customHeight="1" x14ac:dyDescent="0.2">
      <c r="A23" s="32" t="s">
        <v>26</v>
      </c>
      <c r="B23" s="30">
        <v>0</v>
      </c>
      <c r="C23" s="30">
        <v>0</v>
      </c>
      <c r="D23" s="30">
        <f t="shared" si="1"/>
        <v>0</v>
      </c>
      <c r="E23" s="30">
        <v>0</v>
      </c>
      <c r="F23" s="30">
        <f t="shared" si="2"/>
        <v>0</v>
      </c>
    </row>
    <row r="24" spans="1:10" ht="43.5" customHeight="1" x14ac:dyDescent="0.2">
      <c r="A24" s="137" t="s">
        <v>27</v>
      </c>
      <c r="B24" s="131">
        <v>0</v>
      </c>
      <c r="C24" s="131">
        <v>-120</v>
      </c>
      <c r="D24" s="131">
        <f t="shared" si="1"/>
        <v>-120</v>
      </c>
      <c r="E24" s="131">
        <v>-80</v>
      </c>
      <c r="F24" s="131">
        <f t="shared" si="2"/>
        <v>-40</v>
      </c>
    </row>
    <row r="25" spans="1:10" ht="0.75" customHeight="1" x14ac:dyDescent="0.2">
      <c r="A25" s="138"/>
      <c r="B25" s="132"/>
      <c r="C25" s="132"/>
      <c r="D25" s="132"/>
      <c r="E25" s="132"/>
      <c r="F25" s="132"/>
      <c r="H25" s="33"/>
    </row>
    <row r="26" spans="1:10" ht="18.75" customHeight="1" x14ac:dyDescent="0.2">
      <c r="A26" s="34" t="s">
        <v>28</v>
      </c>
      <c r="B26" s="35">
        <f>SUM(B19:B25)</f>
        <v>1050.944</v>
      </c>
      <c r="C26" s="35">
        <f>SUM(C19:C25)</f>
        <v>724.053</v>
      </c>
      <c r="D26" s="35">
        <f>SUM(D19:D25)</f>
        <v>-326.89100000000008</v>
      </c>
      <c r="E26" s="35">
        <f>SUM(E19:E25)</f>
        <v>452.06299999999999</v>
      </c>
      <c r="F26" s="35">
        <f>SUM(F19:F25)</f>
        <v>271.98999999999995</v>
      </c>
      <c r="H26" s="36"/>
      <c r="I26" s="37"/>
    </row>
    <row r="27" spans="1:10" ht="15" customHeight="1" x14ac:dyDescent="0.2">
      <c r="A27" s="135" t="s">
        <v>29</v>
      </c>
      <c r="B27" s="131">
        <v>-11.461</v>
      </c>
      <c r="C27" s="131">
        <v>-8.3390000000000004</v>
      </c>
      <c r="D27" s="131">
        <f>C27-B27</f>
        <v>3.1219999999999999</v>
      </c>
      <c r="E27" s="131">
        <v>-8.6</v>
      </c>
      <c r="F27" s="131">
        <f>C27-E27</f>
        <v>0.26099999999999923</v>
      </c>
      <c r="H27" s="38"/>
      <c r="I27" s="39"/>
    </row>
    <row r="28" spans="1:10" ht="26.25" customHeight="1" x14ac:dyDescent="0.2">
      <c r="A28" s="136"/>
      <c r="B28" s="132"/>
      <c r="C28" s="132"/>
      <c r="D28" s="132"/>
      <c r="E28" s="132"/>
      <c r="F28" s="132"/>
    </row>
    <row r="29" spans="1:10" ht="1.5" customHeight="1" x14ac:dyDescent="0.2">
      <c r="A29" s="40" t="s">
        <v>30</v>
      </c>
      <c r="B29" s="41">
        <v>0</v>
      </c>
      <c r="C29" s="41">
        <v>0</v>
      </c>
      <c r="D29" s="41">
        <v>0</v>
      </c>
      <c r="E29" s="41">
        <v>0</v>
      </c>
      <c r="F29" s="41">
        <v>0</v>
      </c>
    </row>
    <row r="30" spans="1:10" ht="15" customHeight="1" x14ac:dyDescent="0.2">
      <c r="A30" s="129" t="s">
        <v>31</v>
      </c>
      <c r="B30" s="131">
        <v>-11.771000000000001</v>
      </c>
      <c r="C30" s="131">
        <v>-10.005000000000001</v>
      </c>
      <c r="D30" s="131">
        <f>C30-B30</f>
        <v>1.766</v>
      </c>
      <c r="E30" s="131">
        <v>-11.085000000000001</v>
      </c>
      <c r="F30" s="133">
        <f>C30-E30</f>
        <v>1.08</v>
      </c>
    </row>
    <row r="31" spans="1:10" ht="30" customHeight="1" x14ac:dyDescent="0.2">
      <c r="A31" s="130"/>
      <c r="B31" s="132"/>
      <c r="C31" s="132"/>
      <c r="D31" s="132"/>
      <c r="E31" s="132"/>
      <c r="F31" s="134"/>
    </row>
    <row r="32" spans="1:10" ht="36.75" customHeight="1" x14ac:dyDescent="0.25">
      <c r="A32" s="42" t="s">
        <v>32</v>
      </c>
      <c r="B32" s="43">
        <v>-9.7189999999999994</v>
      </c>
      <c r="C32" s="30">
        <v>-13.638</v>
      </c>
      <c r="D32" s="30">
        <f>C32-B32</f>
        <v>-3.9190000000000005</v>
      </c>
      <c r="E32" s="30">
        <v>-4.7080000000000002</v>
      </c>
      <c r="F32" s="30">
        <f>C32-E32</f>
        <v>-8.93</v>
      </c>
    </row>
    <row r="33" spans="1:10" ht="19.5" customHeight="1" x14ac:dyDescent="0.2">
      <c r="A33" s="44" t="s">
        <v>33</v>
      </c>
      <c r="B33" s="30">
        <v>0</v>
      </c>
      <c r="C33" s="30">
        <v>-6.8920000000000003</v>
      </c>
      <c r="D33" s="30">
        <f>C33-B33</f>
        <v>-6.8920000000000003</v>
      </c>
      <c r="E33" s="30">
        <v>-5.8460000000000001</v>
      </c>
      <c r="F33" s="30">
        <f>C33-E33</f>
        <v>-1.0460000000000003</v>
      </c>
    </row>
    <row r="34" spans="1:10" ht="26.25" customHeight="1" x14ac:dyDescent="0.2">
      <c r="A34" s="45" t="s">
        <v>34</v>
      </c>
      <c r="B34" s="30">
        <v>0</v>
      </c>
      <c r="C34" s="30">
        <f>-4.1</f>
        <v>-4.0999999999999996</v>
      </c>
      <c r="D34" s="30">
        <f>C34-B34</f>
        <v>-4.0999999999999996</v>
      </c>
      <c r="E34" s="30">
        <f>-4.1</f>
        <v>-4.0999999999999996</v>
      </c>
      <c r="F34" s="30">
        <f>C34-E34</f>
        <v>0</v>
      </c>
    </row>
    <row r="35" spans="1:10" ht="28.5" customHeight="1" x14ac:dyDescent="0.2">
      <c r="A35" s="46" t="s">
        <v>35</v>
      </c>
      <c r="B35" s="35">
        <f>SUM(B26:B34)</f>
        <v>1017.9929999999999</v>
      </c>
      <c r="C35" s="35">
        <f>SUM(C26:C34)</f>
        <v>681.07899999999984</v>
      </c>
      <c r="D35" s="35">
        <f>SUM(D26:D34)</f>
        <v>-336.91400000000004</v>
      </c>
      <c r="E35" s="35">
        <f>SUM(E26:E34)</f>
        <v>417.72399999999993</v>
      </c>
      <c r="F35" s="35">
        <f>SUM(F26:F34)</f>
        <v>263.35499999999996</v>
      </c>
      <c r="H35" s="47"/>
    </row>
    <row r="36" spans="1:10" ht="14.25" customHeight="1" x14ac:dyDescent="0.2">
      <c r="A36" s="48" t="s">
        <v>36</v>
      </c>
      <c r="B36" s="30"/>
      <c r="C36" s="49"/>
      <c r="D36" s="30"/>
      <c r="E36" s="49"/>
      <c r="F36" s="49"/>
      <c r="H36" s="25"/>
    </row>
    <row r="37" spans="1:10" ht="27.75" customHeight="1" x14ac:dyDescent="0.2">
      <c r="A37" s="50" t="s">
        <v>37</v>
      </c>
      <c r="B37" s="30">
        <f>0.5268*(1017.993-B40)</f>
        <v>496.51984681200008</v>
      </c>
      <c r="C37" s="30">
        <f>(C35-C40)*0.5268</f>
        <v>323.09381519999994</v>
      </c>
      <c r="D37" s="30">
        <f>C37-B37</f>
        <v>-173.42603161200014</v>
      </c>
      <c r="E37" s="30">
        <f>(E35-E40)*0.5268</f>
        <v>206.57566439999997</v>
      </c>
      <c r="F37" s="30">
        <f>C37-E37</f>
        <v>116.51815079999997</v>
      </c>
    </row>
    <row r="38" spans="1:10" ht="30" customHeight="1" x14ac:dyDescent="0.2">
      <c r="A38" s="50" t="s">
        <v>38</v>
      </c>
      <c r="B38" s="30">
        <f>0.2672*(1017.993-B40)</f>
        <v>251.84150164800002</v>
      </c>
      <c r="C38" s="30">
        <f>(C35-C40)*0.2672</f>
        <v>163.87750079999995</v>
      </c>
      <c r="D38" s="30">
        <f>C38-B38</f>
        <v>-87.964000848000069</v>
      </c>
      <c r="E38" s="30">
        <f>(E35-E40)*0.2672</f>
        <v>104.77793759999997</v>
      </c>
      <c r="F38" s="30">
        <f>C38-E38</f>
        <v>59.099563199999977</v>
      </c>
    </row>
    <row r="39" spans="1:10" ht="29.25" customHeight="1" x14ac:dyDescent="0.2">
      <c r="A39" s="50" t="s">
        <v>39</v>
      </c>
      <c r="B39" s="30">
        <f>0.206*(1017.993-B40)</f>
        <v>194.15924154000001</v>
      </c>
      <c r="C39" s="30">
        <f>(C35-C40)*0.206</f>
        <v>126.34268399999996</v>
      </c>
      <c r="D39" s="30">
        <f>C39-B39</f>
        <v>-67.816557540000048</v>
      </c>
      <c r="E39" s="30">
        <f>(E35-E40)*0.206</f>
        <v>80.779397999999986</v>
      </c>
      <c r="F39" s="30">
        <f>C39-E39</f>
        <v>45.563285999999977</v>
      </c>
    </row>
    <row r="40" spans="1:10" ht="38.25" customHeight="1" x14ac:dyDescent="0.2">
      <c r="A40" s="51" t="s">
        <v>40</v>
      </c>
      <c r="B40" s="30">
        <f>0.13*B9</f>
        <v>75.472410000000011</v>
      </c>
      <c r="C40" s="30">
        <v>67.765000000000001</v>
      </c>
      <c r="D40" s="30">
        <f>C40-B40</f>
        <v>-7.7074100000000101</v>
      </c>
      <c r="E40" s="30">
        <v>25.591000000000001</v>
      </c>
      <c r="F40" s="30">
        <f>C40-E40</f>
        <v>42.173999999999999</v>
      </c>
      <c r="H40" s="52"/>
      <c r="J40" s="25"/>
    </row>
    <row r="41" spans="1:10" ht="15.75" customHeight="1" x14ac:dyDescent="0.2">
      <c r="A41" s="125" t="s">
        <v>41</v>
      </c>
      <c r="B41" s="127">
        <f>SUM(B37:B40)</f>
        <v>1017.9930000000001</v>
      </c>
      <c r="C41" s="127">
        <f>SUM(C37:C40)</f>
        <v>681.07899999999984</v>
      </c>
      <c r="D41" s="127">
        <f>SUM(D37:D40)</f>
        <v>-336.91400000000021</v>
      </c>
      <c r="E41" s="127">
        <f>SUM(E37:E40)</f>
        <v>417.72399999999993</v>
      </c>
      <c r="F41" s="127">
        <f>SUM(F37:F40)</f>
        <v>263.3549999999999</v>
      </c>
      <c r="I41" s="53"/>
    </row>
    <row r="42" spans="1:10" ht="4.5" customHeight="1" x14ac:dyDescent="0.2">
      <c r="A42" s="126"/>
      <c r="B42" s="128"/>
      <c r="C42" s="128"/>
      <c r="D42" s="128"/>
      <c r="E42" s="128"/>
      <c r="F42" s="128"/>
    </row>
    <row r="43" spans="1:10" x14ac:dyDescent="0.2">
      <c r="A43" s="54"/>
      <c r="B43" s="55"/>
      <c r="C43" s="55"/>
      <c r="D43" s="55"/>
      <c r="E43" s="55"/>
      <c r="F43" s="55"/>
    </row>
    <row r="44" spans="1:10" x14ac:dyDescent="0.2">
      <c r="A44" s="54"/>
      <c r="B44" s="55"/>
      <c r="C44" s="55"/>
      <c r="D44" s="55"/>
      <c r="E44" s="55"/>
      <c r="F44" s="55"/>
    </row>
    <row r="45" spans="1:10" x14ac:dyDescent="0.2">
      <c r="A45" s="54"/>
      <c r="B45" s="55"/>
      <c r="C45" s="55"/>
      <c r="D45" s="55"/>
      <c r="E45" s="55"/>
      <c r="F45" s="55"/>
    </row>
    <row r="46" spans="1:10" ht="18" x14ac:dyDescent="0.2">
      <c r="A46" s="56" t="s">
        <v>42</v>
      </c>
      <c r="B46" s="120" t="s">
        <v>43</v>
      </c>
      <c r="C46" s="120"/>
      <c r="D46" s="120"/>
      <c r="E46" s="57"/>
      <c r="F46" s="57"/>
      <c r="G46" s="58"/>
      <c r="H46" s="58"/>
    </row>
    <row r="47" spans="1:10" ht="52.5" customHeight="1" x14ac:dyDescent="0.2">
      <c r="A47" s="121" t="s">
        <v>44</v>
      </c>
      <c r="B47" s="121"/>
      <c r="C47" s="121"/>
      <c r="D47" s="121"/>
      <c r="E47" s="121"/>
      <c r="F47" s="121"/>
      <c r="G47" s="59"/>
      <c r="H47" s="59"/>
    </row>
    <row r="48" spans="1:10" ht="29.25" customHeight="1" x14ac:dyDescent="0.2">
      <c r="A48" s="60"/>
      <c r="B48" s="8" t="s">
        <v>7</v>
      </c>
      <c r="C48" s="9" t="s">
        <v>8</v>
      </c>
      <c r="D48" s="9" t="s">
        <v>9</v>
      </c>
      <c r="E48" s="9" t="s">
        <v>10</v>
      </c>
      <c r="F48" s="10" t="s">
        <v>11</v>
      </c>
    </row>
    <row r="49" spans="1:10" ht="14.25" customHeight="1" x14ac:dyDescent="0.2">
      <c r="A49" s="61"/>
      <c r="B49" s="62" t="s">
        <v>45</v>
      </c>
      <c r="C49" s="63" t="s">
        <v>45</v>
      </c>
      <c r="D49" s="62" t="s">
        <v>45</v>
      </c>
      <c r="E49" s="63" t="s">
        <v>45</v>
      </c>
      <c r="F49" s="63" t="s">
        <v>45</v>
      </c>
    </row>
    <row r="50" spans="1:10" x14ac:dyDescent="0.2">
      <c r="A50" s="64" t="s">
        <v>46</v>
      </c>
      <c r="B50" s="65"/>
      <c r="C50" s="65" t="s">
        <v>6</v>
      </c>
      <c r="D50" s="66"/>
      <c r="E50" s="65"/>
      <c r="F50" s="65"/>
      <c r="H50" t="s">
        <v>6</v>
      </c>
    </row>
    <row r="51" spans="1:10" ht="19" x14ac:dyDescent="0.25">
      <c r="A51" s="67" t="s">
        <v>47</v>
      </c>
      <c r="B51" s="68">
        <v>203.483</v>
      </c>
      <c r="C51" s="68">
        <v>217.82499999999999</v>
      </c>
      <c r="D51" s="68">
        <f>C51-B51</f>
        <v>14.341999999999985</v>
      </c>
      <c r="E51" s="68">
        <v>229.041</v>
      </c>
      <c r="F51" s="68">
        <f>C51-E51</f>
        <v>-11.216000000000008</v>
      </c>
    </row>
    <row r="52" spans="1:10" ht="32.25" customHeight="1" x14ac:dyDescent="0.25">
      <c r="A52" s="69" t="s">
        <v>48</v>
      </c>
      <c r="B52" s="68">
        <v>5.859</v>
      </c>
      <c r="C52" s="68">
        <v>6.2729999999999997</v>
      </c>
      <c r="D52" s="68">
        <f>B52-C52</f>
        <v>-0.4139999999999997</v>
      </c>
      <c r="E52" s="68">
        <v>6.5960000000000001</v>
      </c>
      <c r="F52" s="68">
        <f>C52-E52</f>
        <v>-0.3230000000000004</v>
      </c>
    </row>
    <row r="53" spans="1:10" ht="31.5" customHeight="1" x14ac:dyDescent="0.2">
      <c r="A53" s="69" t="s">
        <v>49</v>
      </c>
      <c r="B53" s="70">
        <f>0.04*B51</f>
        <v>8.1393199999999997</v>
      </c>
      <c r="C53" s="71">
        <v>8.7129999999999992</v>
      </c>
      <c r="D53" s="72">
        <f>C53-B53</f>
        <v>0.57367999999999952</v>
      </c>
      <c r="E53" s="71">
        <v>9.1620000000000008</v>
      </c>
      <c r="F53" s="71">
        <f>C53-E53</f>
        <v>-0.44900000000000162</v>
      </c>
    </row>
    <row r="54" spans="1:10" ht="18" x14ac:dyDescent="0.2">
      <c r="A54" s="73" t="s">
        <v>6</v>
      </c>
      <c r="B54" s="74">
        <f>B51-B52-B53</f>
        <v>189.48468</v>
      </c>
      <c r="C54" s="74">
        <f>C51-C52-C53</f>
        <v>202.839</v>
      </c>
      <c r="D54" s="74">
        <f>C54-B54</f>
        <v>13.354320000000001</v>
      </c>
      <c r="E54" s="74">
        <f>E51-E52-E53</f>
        <v>213.28299999999999</v>
      </c>
      <c r="F54" s="74">
        <f>F51-F52-F53</f>
        <v>-10.444000000000006</v>
      </c>
    </row>
    <row r="55" spans="1:10" ht="13.5" customHeight="1" x14ac:dyDescent="0.2">
      <c r="A55" s="73" t="s">
        <v>50</v>
      </c>
      <c r="B55" s="75"/>
      <c r="C55" s="72" t="s">
        <v>6</v>
      </c>
      <c r="D55" s="76"/>
      <c r="E55" s="72" t="s">
        <v>6</v>
      </c>
      <c r="F55" s="72"/>
    </row>
    <row r="56" spans="1:10" ht="18" customHeight="1" x14ac:dyDescent="0.2">
      <c r="A56" s="77" t="s">
        <v>51</v>
      </c>
      <c r="B56" s="72">
        <f>B54*0.15</f>
        <v>28.422701999999997</v>
      </c>
      <c r="C56" s="72">
        <f>C54*0.15</f>
        <v>30.425849999999997</v>
      </c>
      <c r="D56" s="72">
        <f>C56-B56</f>
        <v>2.0031479999999995</v>
      </c>
      <c r="E56" s="72">
        <f>E54*0.15</f>
        <v>31.992449999999998</v>
      </c>
      <c r="F56" s="78">
        <f>C56-E56</f>
        <v>-1.5666000000000011</v>
      </c>
    </row>
    <row r="57" spans="1:10" ht="25.5" customHeight="1" x14ac:dyDescent="0.2">
      <c r="A57" s="79" t="s">
        <v>52</v>
      </c>
      <c r="B57" s="80">
        <f>B54*0.5</f>
        <v>94.742339999999999</v>
      </c>
      <c r="C57" s="80">
        <f>C54*0.5</f>
        <v>101.4195</v>
      </c>
      <c r="D57" s="81">
        <f>C57-B57</f>
        <v>6.6771600000000007</v>
      </c>
      <c r="E57" s="80">
        <f>E54*0.5</f>
        <v>106.64149999999999</v>
      </c>
      <c r="F57" s="82">
        <f>C57-E57</f>
        <v>-5.2219999999999942</v>
      </c>
      <c r="I57" s="25"/>
    </row>
    <row r="58" spans="1:10" ht="26.25" customHeight="1" x14ac:dyDescent="0.2">
      <c r="A58" s="83" t="s">
        <v>53</v>
      </c>
      <c r="B58" s="70">
        <f>B54*0.35</f>
        <v>66.319637999999998</v>
      </c>
      <c r="C58" s="70">
        <f>C54*0.35</f>
        <v>70.993649999999988</v>
      </c>
      <c r="D58" s="72">
        <f>C58-B58</f>
        <v>4.6740119999999905</v>
      </c>
      <c r="E58" s="70">
        <f>E54*0.35</f>
        <v>74.649049999999988</v>
      </c>
      <c r="F58" s="84">
        <f>C58-E58</f>
        <v>-3.6554000000000002</v>
      </c>
    </row>
    <row r="59" spans="1:10" ht="18" x14ac:dyDescent="0.2">
      <c r="A59" s="73" t="s">
        <v>41</v>
      </c>
      <c r="B59" s="74">
        <f>SUM(B56:B58)</f>
        <v>189.48468</v>
      </c>
      <c r="C59" s="74">
        <f>SUM(C56:C58)</f>
        <v>202.839</v>
      </c>
      <c r="D59" s="17">
        <f>SUM(D56:D58)</f>
        <v>13.354319999999991</v>
      </c>
      <c r="E59" s="74">
        <f>SUM(E56:E58)</f>
        <v>213.28299999999999</v>
      </c>
      <c r="F59" s="74">
        <f>SUM(F56:F58)</f>
        <v>-10.443999999999996</v>
      </c>
    </row>
    <row r="60" spans="1:10" x14ac:dyDescent="0.2">
      <c r="A60" s="85"/>
      <c r="B60" s="86"/>
      <c r="C60" s="86"/>
      <c r="D60" s="87"/>
      <c r="E60" s="86"/>
      <c r="F60" s="88"/>
    </row>
    <row r="61" spans="1:10" ht="38.25" customHeight="1" x14ac:dyDescent="0.2">
      <c r="A61" s="122" t="s">
        <v>54</v>
      </c>
      <c r="B61" s="123"/>
      <c r="C61" s="123"/>
      <c r="D61" s="123"/>
      <c r="E61" s="123"/>
      <c r="F61" s="123"/>
      <c r="G61" s="89"/>
      <c r="H61" s="89"/>
    </row>
    <row r="62" spans="1:10" ht="39" customHeight="1" x14ac:dyDescent="0.2">
      <c r="A62" s="90"/>
      <c r="B62" s="91" t="s">
        <v>55</v>
      </c>
      <c r="C62" s="92" t="s">
        <v>56</v>
      </c>
      <c r="D62" s="10" t="s">
        <v>57</v>
      </c>
      <c r="E62" s="10" t="s">
        <v>58</v>
      </c>
      <c r="F62" s="10" t="s">
        <v>41</v>
      </c>
      <c r="G62" s="93"/>
      <c r="H62" s="93"/>
      <c r="I62" s="93"/>
    </row>
    <row r="63" spans="1:10" ht="14.25" customHeight="1" x14ac:dyDescent="0.2">
      <c r="A63" s="60"/>
      <c r="B63" s="62" t="s">
        <v>45</v>
      </c>
      <c r="C63" s="62" t="s">
        <v>45</v>
      </c>
      <c r="D63" s="62" t="s">
        <v>45</v>
      </c>
      <c r="E63" s="62" t="s">
        <v>45</v>
      </c>
      <c r="F63" s="62" t="s">
        <v>45</v>
      </c>
      <c r="G63" s="54"/>
      <c r="H63" s="54"/>
      <c r="I63" s="94"/>
    </row>
    <row r="64" spans="1:10" ht="20.25" customHeight="1" x14ac:dyDescent="0.2">
      <c r="A64" s="77" t="s">
        <v>59</v>
      </c>
      <c r="B64" s="30">
        <f>C37</f>
        <v>323.09381519999994</v>
      </c>
      <c r="C64" s="30">
        <f>C56</f>
        <v>30.425849999999997</v>
      </c>
      <c r="D64" s="72">
        <f>3.349</f>
        <v>3.3490000000000002</v>
      </c>
      <c r="E64" s="72">
        <v>1.6459999999999999</v>
      </c>
      <c r="F64" s="72">
        <f>B64+C64+D64+E64</f>
        <v>358.51466519999997</v>
      </c>
      <c r="G64" s="95"/>
      <c r="H64" s="96"/>
      <c r="I64" s="96"/>
      <c r="J64" s="25"/>
    </row>
    <row r="65" spans="1:12" ht="18" x14ac:dyDescent="0.2">
      <c r="A65" s="60" t="s">
        <v>60</v>
      </c>
      <c r="B65" s="30">
        <f>C38</f>
        <v>163.87750079999995</v>
      </c>
      <c r="C65" s="30">
        <f>C57</f>
        <v>101.4195</v>
      </c>
      <c r="D65" s="72">
        <f>1.653+0.046</f>
        <v>1.6990000000000001</v>
      </c>
      <c r="E65" s="72">
        <v>3.84</v>
      </c>
      <c r="F65" s="72">
        <f t="shared" ref="F65:F74" si="3">B65+C65+D65+E65</f>
        <v>270.83600079999997</v>
      </c>
      <c r="G65" s="95"/>
      <c r="H65" s="96"/>
      <c r="I65" s="96"/>
      <c r="J65" s="25"/>
    </row>
    <row r="66" spans="1:12" ht="30" customHeight="1" x14ac:dyDescent="0.2">
      <c r="A66" s="83" t="s">
        <v>61</v>
      </c>
      <c r="B66" s="30">
        <f>C39</f>
        <v>126.34268399999996</v>
      </c>
      <c r="C66" s="72">
        <f>C58</f>
        <v>70.993649999999988</v>
      </c>
      <c r="D66" s="72">
        <f>1.271+0.038</f>
        <v>1.3089999999999999</v>
      </c>
      <c r="E66" s="72">
        <v>5.4850000000000003</v>
      </c>
      <c r="F66" s="72">
        <f t="shared" si="3"/>
        <v>204.13033399999998</v>
      </c>
      <c r="G66" s="95"/>
      <c r="H66" s="96"/>
      <c r="I66" s="96"/>
    </row>
    <row r="67" spans="1:12" ht="31.5" customHeight="1" x14ac:dyDescent="0.2">
      <c r="A67" s="83" t="s">
        <v>62</v>
      </c>
      <c r="B67" s="30">
        <f>C40</f>
        <v>67.765000000000001</v>
      </c>
      <c r="C67" s="72">
        <v>0</v>
      </c>
      <c r="D67" s="72">
        <v>0.80700000000000005</v>
      </c>
      <c r="E67" s="72">
        <v>0</v>
      </c>
      <c r="F67" s="72">
        <f t="shared" si="3"/>
        <v>68.572000000000003</v>
      </c>
      <c r="G67" s="95"/>
      <c r="H67" s="96"/>
      <c r="I67" s="96"/>
    </row>
    <row r="68" spans="1:12" ht="25.5" hidden="1" customHeight="1" x14ac:dyDescent="0.2">
      <c r="A68" s="97" t="s">
        <v>63</v>
      </c>
      <c r="B68" s="72">
        <v>0</v>
      </c>
      <c r="C68" s="72">
        <v>0</v>
      </c>
      <c r="D68" s="72"/>
      <c r="E68" s="72"/>
      <c r="F68" s="72">
        <f t="shared" si="3"/>
        <v>0</v>
      </c>
      <c r="G68" s="95"/>
      <c r="H68" s="96"/>
      <c r="I68" s="96"/>
    </row>
    <row r="69" spans="1:12" ht="1.5" customHeight="1" x14ac:dyDescent="0.2">
      <c r="A69" s="83" t="s">
        <v>64</v>
      </c>
      <c r="B69" s="30">
        <v>0</v>
      </c>
      <c r="C69" s="71">
        <v>0</v>
      </c>
      <c r="D69" s="72"/>
      <c r="E69" s="72"/>
      <c r="F69" s="72">
        <f t="shared" si="3"/>
        <v>0</v>
      </c>
      <c r="G69" s="95"/>
      <c r="H69" s="96"/>
      <c r="I69" s="96"/>
    </row>
    <row r="70" spans="1:12" ht="30" customHeight="1" x14ac:dyDescent="0.2">
      <c r="A70" s="77" t="s">
        <v>65</v>
      </c>
      <c r="B70" s="15">
        <f>SUM(B64:B69)</f>
        <v>681.07899999999984</v>
      </c>
      <c r="C70" s="15">
        <f>SUM(C64:C69)</f>
        <v>202.839</v>
      </c>
      <c r="D70" s="15">
        <f>SUM(D64:D67)</f>
        <v>7.1640000000000006</v>
      </c>
      <c r="E70" s="15">
        <f>SUM(E64:E67)</f>
        <v>10.971</v>
      </c>
      <c r="F70" s="14">
        <f t="shared" si="3"/>
        <v>902.05299999999988</v>
      </c>
      <c r="G70" s="96"/>
      <c r="H70" s="96"/>
      <c r="I70" s="98"/>
    </row>
    <row r="71" spans="1:12" ht="17.25" customHeight="1" x14ac:dyDescent="0.2">
      <c r="A71" s="77" t="s">
        <v>66</v>
      </c>
      <c r="B71" s="72">
        <f>13.638+8.339+10.005</f>
        <v>31.981999999999999</v>
      </c>
      <c r="C71" s="72">
        <f>C53</f>
        <v>8.7129999999999992</v>
      </c>
      <c r="D71" s="72">
        <v>0</v>
      </c>
      <c r="E71" s="72">
        <v>0</v>
      </c>
      <c r="F71" s="72">
        <f t="shared" si="3"/>
        <v>40.695</v>
      </c>
      <c r="G71" s="95"/>
      <c r="H71" s="96"/>
      <c r="I71" s="98"/>
    </row>
    <row r="72" spans="1:12" ht="30.75" customHeight="1" x14ac:dyDescent="0.2">
      <c r="A72" s="77" t="s">
        <v>67</v>
      </c>
      <c r="B72" s="72">
        <f>4.1+120+27.544+48.858+18.163+6.893</f>
        <v>225.55800000000002</v>
      </c>
      <c r="C72" s="72">
        <f>C52</f>
        <v>6.2729999999999997</v>
      </c>
      <c r="D72" s="72">
        <v>0</v>
      </c>
      <c r="E72" s="72">
        <v>0.45700000000000002</v>
      </c>
      <c r="F72" s="72">
        <f t="shared" si="3"/>
        <v>232.28800000000001</v>
      </c>
      <c r="G72" s="95"/>
      <c r="H72" s="96"/>
      <c r="I72" s="98"/>
    </row>
    <row r="73" spans="1:12" ht="27" hidden="1" customHeight="1" x14ac:dyDescent="0.2">
      <c r="A73" s="99" t="s">
        <v>64</v>
      </c>
      <c r="B73" s="72">
        <v>0</v>
      </c>
      <c r="C73" s="72">
        <v>0</v>
      </c>
      <c r="D73" s="14"/>
      <c r="E73" s="14"/>
      <c r="F73" s="72">
        <f t="shared" si="3"/>
        <v>0</v>
      </c>
      <c r="G73" s="95"/>
      <c r="H73" s="96"/>
      <c r="I73" s="98"/>
    </row>
    <row r="74" spans="1:12" ht="18" x14ac:dyDescent="0.2">
      <c r="A74" s="73" t="s">
        <v>68</v>
      </c>
      <c r="B74" s="17">
        <f>SUM(B70:B73)</f>
        <v>938.6189999999998</v>
      </c>
      <c r="C74" s="17">
        <f>SUM(C70:C72)</f>
        <v>217.82499999999999</v>
      </c>
      <c r="D74" s="17">
        <f>SUM(D70:D72)</f>
        <v>7.1640000000000006</v>
      </c>
      <c r="E74" s="17">
        <f>SUM(E70:E72)</f>
        <v>11.428000000000001</v>
      </c>
      <c r="F74" s="14">
        <f t="shared" si="3"/>
        <v>1175.0359999999998</v>
      </c>
      <c r="G74" s="96"/>
      <c r="H74" s="96"/>
      <c r="I74" s="98"/>
    </row>
    <row r="75" spans="1:12" ht="3.75" customHeight="1" x14ac:dyDescent="0.2">
      <c r="A75" s="100" t="s">
        <v>6</v>
      </c>
      <c r="B75" s="101"/>
      <c r="C75" s="101"/>
      <c r="D75" s="101"/>
      <c r="E75" s="101"/>
      <c r="F75" s="102">
        <v>50</v>
      </c>
      <c r="L75" s="25">
        <f>L70-B70</f>
        <v>-681.07899999999984</v>
      </c>
    </row>
    <row r="76" spans="1:12" ht="16" x14ac:dyDescent="0.2">
      <c r="A76" s="103" t="s">
        <v>69</v>
      </c>
      <c r="B76" s="104"/>
      <c r="C76" s="104"/>
      <c r="D76" s="104"/>
      <c r="E76" s="104"/>
      <c r="F76" s="105" t="s">
        <v>6</v>
      </c>
      <c r="G76" s="106"/>
      <c r="H76" s="107"/>
    </row>
    <row r="77" spans="1:12" ht="60" customHeight="1" x14ac:dyDescent="0.2">
      <c r="A77" s="116" t="s">
        <v>70</v>
      </c>
      <c r="B77" s="116"/>
      <c r="C77" s="116"/>
      <c r="D77" s="116"/>
      <c r="E77" s="116"/>
      <c r="F77" s="116"/>
      <c r="G77" s="108"/>
      <c r="H77" s="108"/>
    </row>
    <row r="78" spans="1:12" ht="29.25" customHeight="1" x14ac:dyDescent="0.2">
      <c r="A78" s="116" t="s">
        <v>71</v>
      </c>
      <c r="B78" s="116"/>
      <c r="C78" s="116"/>
      <c r="D78" s="116"/>
      <c r="E78" s="116"/>
      <c r="F78" s="116"/>
      <c r="G78" s="108"/>
      <c r="H78" s="108"/>
    </row>
    <row r="79" spans="1:12" ht="20.25" hidden="1" customHeight="1" x14ac:dyDescent="0.2">
      <c r="A79" s="124" t="s">
        <v>72</v>
      </c>
      <c r="B79" s="124"/>
      <c r="C79" s="124"/>
      <c r="D79" s="124"/>
      <c r="E79" s="124"/>
      <c r="F79" s="124"/>
      <c r="G79" s="107"/>
      <c r="H79" s="107"/>
    </row>
    <row r="80" spans="1:12" ht="17" x14ac:dyDescent="0.2">
      <c r="A80" s="115" t="s">
        <v>73</v>
      </c>
      <c r="B80" s="115"/>
      <c r="C80" s="115"/>
      <c r="D80" s="109"/>
      <c r="E80" s="109" t="s">
        <v>6</v>
      </c>
      <c r="F80" s="109"/>
      <c r="G80" s="107"/>
      <c r="H80" s="107"/>
    </row>
    <row r="81" spans="1:10" ht="30" customHeight="1" x14ac:dyDescent="0.2">
      <c r="A81" s="116" t="s">
        <v>74</v>
      </c>
      <c r="B81" s="116"/>
      <c r="C81" s="116"/>
      <c r="D81" s="116"/>
      <c r="E81" s="116"/>
      <c r="F81" s="116"/>
      <c r="G81" s="108"/>
      <c r="H81" s="108"/>
    </row>
    <row r="82" spans="1:10" ht="16" x14ac:dyDescent="0.2">
      <c r="A82" s="110" t="s">
        <v>75</v>
      </c>
      <c r="B82" s="111"/>
      <c r="C82" s="111"/>
      <c r="D82" s="111"/>
      <c r="E82" s="111"/>
      <c r="F82" s="111"/>
      <c r="G82" s="107"/>
      <c r="H82" s="107"/>
    </row>
    <row r="83" spans="1:10" ht="17.25" customHeight="1" x14ac:dyDescent="0.2">
      <c r="A83" s="117" t="s">
        <v>76</v>
      </c>
      <c r="B83" s="117"/>
      <c r="C83" s="117"/>
      <c r="D83" s="117"/>
      <c r="E83" s="117"/>
      <c r="F83" s="117"/>
      <c r="G83" s="111"/>
      <c r="H83" s="111"/>
    </row>
    <row r="84" spans="1:10" ht="17" x14ac:dyDescent="0.2">
      <c r="A84" s="112" t="s">
        <v>77</v>
      </c>
      <c r="B84" s="113"/>
      <c r="C84" s="113"/>
      <c r="D84" s="113"/>
      <c r="E84" s="113"/>
      <c r="F84" s="113"/>
      <c r="G84" s="107"/>
      <c r="H84" s="107"/>
    </row>
    <row r="85" spans="1:10" ht="7.5" customHeight="1" x14ac:dyDescent="0.2">
      <c r="A85" s="112"/>
      <c r="B85" s="113"/>
      <c r="C85" s="113"/>
      <c r="D85" s="113"/>
      <c r="E85" s="113"/>
      <c r="F85" s="113"/>
      <c r="G85" s="107"/>
      <c r="H85" s="107"/>
    </row>
    <row r="86" spans="1:10" ht="16" x14ac:dyDescent="0.2">
      <c r="A86" s="118" t="s">
        <v>78</v>
      </c>
      <c r="B86" s="118"/>
      <c r="C86" s="113" t="s">
        <v>6</v>
      </c>
      <c r="D86" s="113"/>
      <c r="E86" s="113"/>
      <c r="F86" s="113"/>
      <c r="G86" s="107"/>
      <c r="H86" s="107"/>
    </row>
    <row r="87" spans="1:10" ht="16" x14ac:dyDescent="0.2">
      <c r="A87" s="119" t="s">
        <v>79</v>
      </c>
      <c r="B87" s="119"/>
      <c r="C87" s="119"/>
      <c r="D87" s="113"/>
      <c r="E87" s="113"/>
      <c r="F87" s="113"/>
      <c r="G87" s="107"/>
      <c r="H87" s="107"/>
      <c r="J87" t="s">
        <v>6</v>
      </c>
    </row>
    <row r="88" spans="1:10" ht="16" x14ac:dyDescent="0.2">
      <c r="A88" s="1" t="s">
        <v>80</v>
      </c>
      <c r="B88" s="113"/>
      <c r="C88" s="113"/>
      <c r="D88" s="113"/>
      <c r="E88" s="113"/>
      <c r="F88" s="113"/>
      <c r="G88" s="107"/>
      <c r="H88" s="107"/>
    </row>
    <row r="89" spans="1:10" x14ac:dyDescent="0.2">
      <c r="A89" s="114"/>
      <c r="B89" s="114"/>
      <c r="C89" s="114"/>
      <c r="D89" s="114"/>
      <c r="E89" s="114"/>
      <c r="F89" s="114"/>
    </row>
    <row r="97" spans="1:1" x14ac:dyDescent="0.2">
      <c r="A97" t="s">
        <v>6</v>
      </c>
    </row>
  </sheetData>
  <mergeCells count="41">
    <mergeCell ref="F24:F25"/>
    <mergeCell ref="A1:F1"/>
    <mergeCell ref="A2:F2"/>
    <mergeCell ref="A3:F3"/>
    <mergeCell ref="A5:F5"/>
    <mergeCell ref="A6:F6"/>
    <mergeCell ref="A16:F16"/>
    <mergeCell ref="A24:A25"/>
    <mergeCell ref="B24:B25"/>
    <mergeCell ref="C24:C25"/>
    <mergeCell ref="D24:D25"/>
    <mergeCell ref="E24:E25"/>
    <mergeCell ref="F30:F31"/>
    <mergeCell ref="A27:A28"/>
    <mergeCell ref="B27:B28"/>
    <mergeCell ref="C27:C28"/>
    <mergeCell ref="D27:D28"/>
    <mergeCell ref="E27:E28"/>
    <mergeCell ref="F27:F28"/>
    <mergeCell ref="A30:A31"/>
    <mergeCell ref="B30:B31"/>
    <mergeCell ref="C30:C31"/>
    <mergeCell ref="D30:D31"/>
    <mergeCell ref="E30:E31"/>
    <mergeCell ref="A79:F79"/>
    <mergeCell ref="A41:A42"/>
    <mergeCell ref="B41:B42"/>
    <mergeCell ref="C41:C42"/>
    <mergeCell ref="D41:D42"/>
    <mergeCell ref="E41:E42"/>
    <mergeCell ref="F41:F42"/>
    <mergeCell ref="B46:D46"/>
    <mergeCell ref="A47:F47"/>
    <mergeCell ref="A61:F61"/>
    <mergeCell ref="A77:F77"/>
    <mergeCell ref="A78:F78"/>
    <mergeCell ref="A80:C80"/>
    <mergeCell ref="A81:F81"/>
    <mergeCell ref="A83:F83"/>
    <mergeCell ref="A86:B86"/>
    <mergeCell ref="A87:C87"/>
  </mergeCells>
  <printOptions horizontalCentered="1" verticalCentered="1"/>
  <pageMargins left="0.51181102362204722" right="0.51181102362204722" top="0.55118110236220474" bottom="0.94488188976377963" header="0.31496062992125984" footer="0.31496062992125984"/>
  <pageSetup paperSize="9" scale="80" fitToHeight="0" orientation="portrait" r:id="rId1"/>
  <rowBreaks count="1" manualBreakCount="1">
    <brk id="43" max="5"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December '22 </vt:lpstr>
      <vt:lpstr>'December ''22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Microsoft Office User</cp:lastModifiedBy>
  <dcterms:created xsi:type="dcterms:W3CDTF">2022-12-15T16:56:05Z</dcterms:created>
  <dcterms:modified xsi:type="dcterms:W3CDTF">2022-12-15T17:13:01Z</dcterms:modified>
</cp:coreProperties>
</file>