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akintundeoyebode/Documents/Ekiti State Ministry of Finance/FAAC/August 2023/"/>
    </mc:Choice>
  </mc:AlternateContent>
  <xr:revisionPtr revIDLastSave="0" documentId="8_{2BFB0819-A76F-BF46-B20D-D9376DBA2A18}" xr6:coauthVersionLast="47" xr6:coauthVersionMax="47" xr10:uidLastSave="{00000000-0000-0000-0000-000000000000}"/>
  <bookViews>
    <workbookView xWindow="0" yWindow="0" windowWidth="35840" windowHeight="22400" xr2:uid="{473163BF-750B-4DDE-9EFA-A9F7A2F3ACC9}"/>
  </bookViews>
  <sheets>
    <sheet name="July '23" sheetId="1" r:id="rId1"/>
  </sheets>
  <definedNames>
    <definedName name="_xlnm.Print_Area" localSheetId="0">'July ''23'!$A$1:$F$93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D22" i="1"/>
  <c r="B76" i="1" l="1"/>
  <c r="B75" i="1"/>
  <c r="E69" i="1" l="1"/>
  <c r="E70" i="1"/>
  <c r="C36" i="1"/>
  <c r="C25" i="1"/>
  <c r="D25" i="1" s="1"/>
  <c r="C76" i="1"/>
  <c r="D57" i="1"/>
  <c r="F57" i="1"/>
  <c r="C58" i="1"/>
  <c r="E58" i="1"/>
  <c r="E62" i="1" s="1"/>
  <c r="E36" i="1"/>
  <c r="E25" i="1"/>
  <c r="F20" i="1"/>
  <c r="F21" i="1"/>
  <c r="F23" i="1"/>
  <c r="F24" i="1"/>
  <c r="F26" i="1"/>
  <c r="E11" i="1"/>
  <c r="E14" i="1" s="1"/>
  <c r="E19" i="1" s="1"/>
  <c r="D24" i="1"/>
  <c r="F10" i="1"/>
  <c r="D9" i="1"/>
  <c r="E77" i="1"/>
  <c r="F77" i="1" s="1"/>
  <c r="C75" i="1"/>
  <c r="D74" i="1"/>
  <c r="D78" i="1" s="1"/>
  <c r="E73" i="1"/>
  <c r="F73" i="1" s="1"/>
  <c r="E72" i="1"/>
  <c r="F72" i="1" s="1"/>
  <c r="B71" i="1"/>
  <c r="F71" i="1" s="1"/>
  <c r="F56" i="1"/>
  <c r="B56" i="1"/>
  <c r="B58" i="1" s="1"/>
  <c r="B62" i="1" s="1"/>
  <c r="F55" i="1"/>
  <c r="D55" i="1"/>
  <c r="F54" i="1"/>
  <c r="D54" i="1"/>
  <c r="F53" i="1"/>
  <c r="D53" i="1"/>
  <c r="F42" i="1"/>
  <c r="B42" i="1"/>
  <c r="B43" i="1" s="1"/>
  <c r="H36" i="1"/>
  <c r="F35" i="1"/>
  <c r="D35" i="1"/>
  <c r="F34" i="1"/>
  <c r="D34" i="1"/>
  <c r="F32" i="1"/>
  <c r="D32" i="1"/>
  <c r="F31" i="1"/>
  <c r="F29" i="1"/>
  <c r="D29" i="1"/>
  <c r="D26" i="1"/>
  <c r="D23" i="1"/>
  <c r="D21" i="1"/>
  <c r="D20" i="1"/>
  <c r="F13" i="1"/>
  <c r="F12" i="1"/>
  <c r="D12" i="1"/>
  <c r="B11" i="1"/>
  <c r="B14" i="1" s="1"/>
  <c r="B19" i="1" s="1"/>
  <c r="B28" i="1" s="1"/>
  <c r="B37" i="1" s="1"/>
  <c r="F76" i="1" l="1"/>
  <c r="E74" i="1"/>
  <c r="E78" i="1" s="1"/>
  <c r="E60" i="1"/>
  <c r="E61" i="1"/>
  <c r="F25" i="1"/>
  <c r="E28" i="1"/>
  <c r="E37" i="1" s="1"/>
  <c r="F36" i="1"/>
  <c r="D56" i="1"/>
  <c r="F9" i="1"/>
  <c r="D10" i="1"/>
  <c r="C11" i="1"/>
  <c r="C14" i="1" s="1"/>
  <c r="D36" i="1"/>
  <c r="D58" i="1"/>
  <c r="F75" i="1"/>
  <c r="B61" i="1"/>
  <c r="F58" i="1"/>
  <c r="C60" i="1"/>
  <c r="C68" i="1" s="1"/>
  <c r="C61" i="1"/>
  <c r="D42" i="1"/>
  <c r="B60" i="1"/>
  <c r="C62" i="1"/>
  <c r="E41" i="1" l="1"/>
  <c r="E40" i="1"/>
  <c r="E39" i="1"/>
  <c r="F11" i="1"/>
  <c r="E63" i="1"/>
  <c r="D11" i="1"/>
  <c r="B63" i="1"/>
  <c r="F60" i="1"/>
  <c r="D62" i="1"/>
  <c r="C70" i="1"/>
  <c r="F62" i="1"/>
  <c r="F61" i="1"/>
  <c r="C69" i="1"/>
  <c r="D61" i="1"/>
  <c r="D14" i="1"/>
  <c r="C19" i="1"/>
  <c r="F14" i="1"/>
  <c r="D60" i="1"/>
  <c r="C63" i="1"/>
  <c r="E43" i="1" l="1"/>
  <c r="C74" i="1"/>
  <c r="C78" i="1" s="1"/>
  <c r="F63" i="1"/>
  <c r="D63" i="1"/>
  <c r="F19" i="1"/>
  <c r="F28" i="1" s="1"/>
  <c r="F37" i="1" s="1"/>
  <c r="C28" i="1"/>
  <c r="C37" i="1" s="1"/>
  <c r="D19" i="1"/>
  <c r="D28" i="1" s="1"/>
  <c r="D37" i="1" s="1"/>
  <c r="C41" i="1" l="1"/>
  <c r="C40" i="1"/>
  <c r="C39" i="1"/>
  <c r="B68" i="1" l="1"/>
  <c r="C43" i="1"/>
  <c r="F39" i="1"/>
  <c r="D39" i="1"/>
  <c r="F40" i="1"/>
  <c r="D40" i="1"/>
  <c r="B69" i="1"/>
  <c r="F69" i="1" s="1"/>
  <c r="B70" i="1"/>
  <c r="F70" i="1" s="1"/>
  <c r="F41" i="1"/>
  <c r="D41" i="1"/>
  <c r="D43" i="1" l="1"/>
  <c r="F43" i="1"/>
  <c r="B74" i="1"/>
  <c r="B78" i="1" s="1"/>
  <c r="F68" i="1"/>
  <c r="L79" i="1" l="1"/>
  <c r="F74" i="1"/>
  <c r="F78" i="1"/>
</calcChain>
</file>

<file path=xl/sharedStrings.xml><?xml version="1.0" encoding="utf-8"?>
<sst xmlns="http://schemas.openxmlformats.org/spreadsheetml/2006/main" count="127" uniqueCount="85">
  <si>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</si>
  <si>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</si>
  <si>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</si>
  <si>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</si>
  <si>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2023</t>
  </si>
  <si>
    <t>Variance</t>
  </si>
  <si>
    <t>N'b</t>
  </si>
  <si>
    <t>(a)   Mineral Rev.</t>
  </si>
  <si>
    <t>(b)   Non-Mineral Rev.</t>
  </si>
  <si>
    <t xml:space="preserve">    Total revenue</t>
  </si>
  <si>
    <t>(c)  Solid Mineral Rev.</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</si>
  <si>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</si>
  <si>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</si>
  <si>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</si>
  <si>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</si>
  <si>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</si>
  <si>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t>
  </si>
  <si>
    <t>Less: (i) 13% Derivation Refund on withdrawals from ECA</t>
  </si>
  <si>
    <t>Less: (ii) 13% Refunds on Subsidy, Priority Projects &amp; Police Trust Fund(1999 - Dec 2021)</t>
  </si>
  <si>
    <t>Less: (iii)  13% Refunds on Subsidy &amp; Priority Projects (2023)</t>
  </si>
  <si>
    <t>Net Statutory Allocation</t>
  </si>
  <si>
    <t>Less:  Transfer to NMDPRA</t>
  </si>
  <si>
    <t>Net Statutory Allocation for Distribution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</si>
  <si>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</si>
  <si>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</si>
  <si>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</si>
  <si>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</si>
  <si>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</si>
  <si>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</si>
  <si>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</si>
  <si>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</si>
  <si>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</si>
  <si>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</si>
  <si>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Less: Consultancy fees on VAT recovered by consultants engaged by RMAFC</t>
  </si>
  <si>
    <t>Distributed as follows:</t>
  </si>
  <si>
    <t>Federal Govt.(15%)</t>
  </si>
  <si>
    <t>State Governments (50%)</t>
  </si>
  <si>
    <t>Local Government Councils (35%)</t>
  </si>
  <si>
    <t>Summary of Distribution to the three tiers of Govt. (Inclusive of Cost of Collection to NCS, NUPRC, FIRS and Refunds)</t>
  </si>
  <si>
    <t>Statutory Revenue</t>
  </si>
  <si>
    <t>VAT</t>
  </si>
  <si>
    <t>EMTL</t>
  </si>
  <si>
    <t>Exchange Difference</t>
  </si>
  <si>
    <t>Federal Government</t>
  </si>
  <si>
    <t xml:space="preserve">State Governments </t>
  </si>
  <si>
    <t>Local Government Councils</t>
  </si>
  <si>
    <t>Derivation (13% of Mineral Revenue)</t>
  </si>
  <si>
    <t>Costs of Collection/Transfers &amp; Refunds</t>
  </si>
  <si>
    <t>Transfer to Non Oil Revenue (Savings)</t>
  </si>
  <si>
    <t>Total Distributable Revenue</t>
  </si>
  <si>
    <t>Add back: Costs of Collection</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</si>
  <si>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</si>
  <si>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</si>
  <si>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</si>
  <si>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</si>
  <si>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</si>
  <si>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</si>
  <si>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</si>
  <si>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t>Accountant General of the Federation</t>
  </si>
  <si>
    <t>June.</t>
  </si>
  <si>
    <t>Less: (iv) Priority Project ifo FIRS</t>
  </si>
  <si>
    <t>Less: (v) Savings (Non-Oil Excess Revenue)</t>
  </si>
  <si>
    <t xml:space="preserve">Less:  (i) Part of Refund due to States from withdrawals from ECA (2009-2015)                                            </t>
  </si>
  <si>
    <t xml:space="preserve">  Federation Account Allocation Committee Meeting for the month of August, 2023</t>
  </si>
  <si>
    <t xml:space="preserve">I hereby present the summary of the Federation Account Revenue along with the relevant statements/annexures for the month of July, 2023 in accordance with the existing laws/statutes and relevant revenue allocation formulae for distribution in the month of August, 2023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</si>
  <si>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July, 2023</t>
    </r>
  </si>
  <si>
    <t>July.</t>
  </si>
  <si>
    <t xml:space="preserve">Diff. July &amp; June  </t>
  </si>
  <si>
    <t>22nd August, 2023</t>
  </si>
  <si>
    <t xml:space="preserve">The next Federation Account Allocation Committee (FAAC) Meetings are proposed for Tuesday 19th and Wednesday 20th of September, 2023 </t>
  </si>
  <si>
    <r>
      <t>Less: (iii) 7% Cost of Collection NCS  (</t>
    </r>
    <r>
      <rPr>
        <b/>
        <sz val="11"/>
        <color indexed="8"/>
        <rFont val="Arial"/>
        <family val="2"/>
      </rPr>
      <t>N200.087 billion</t>
    </r>
    <r>
      <rPr>
        <sz val="11"/>
        <color indexed="8"/>
        <rFont val="Arial"/>
        <family val="2"/>
      </rPr>
      <t>).</t>
    </r>
  </si>
  <si>
    <r>
      <t>Less:  (iv) 4% Cost of Collection NUPRC (</t>
    </r>
    <r>
      <rPr>
        <b/>
        <sz val="11"/>
        <color indexed="8"/>
        <rFont val="Arial"/>
        <family val="2"/>
      </rPr>
      <t>N184.504 billion</t>
    </r>
    <r>
      <rPr>
        <sz val="11"/>
        <color indexed="8"/>
        <rFont val="Arial"/>
        <family val="2"/>
      </rPr>
      <t xml:space="preserve">)                           </t>
    </r>
  </si>
  <si>
    <r>
      <t xml:space="preserve">Derivation(13% of Mineral Revenue) </t>
    </r>
    <r>
      <rPr>
        <b/>
        <sz val="10.5"/>
        <rFont val="Arial"/>
        <family val="2"/>
      </rPr>
      <t>(N275.552)</t>
    </r>
  </si>
  <si>
    <t>For the month of July, 2023, the gross revenue available from the Value Added Tax (VAT) was =N=298.789 billion as against =N=293.411 billion distributed in the preceeding month, resulting in an increase of =N=5.378 billion. The distribution is as follows:</t>
  </si>
  <si>
    <t>Less: Cancellation of Tax Credit from VAT</t>
  </si>
  <si>
    <t>Add back: Savings, Transfers,  Refunds and Tax Credit Cancellation</t>
  </si>
  <si>
    <t>Less: Cancellation of Tax Credit from Stamp Duty and WHT</t>
  </si>
  <si>
    <t>Less: Refund to NUPRC on Cost of Collection</t>
  </si>
  <si>
    <t xml:space="preserve">The Distributable Statutory Revenue for the month is =N=397.419 billion, VAT is =N=271.947 billion, EMTL is =N=12.840 billion and Exchange Difference is =N=283.904 billion bringing the total to =N=966.110 billion.                                                                                                                                                                                                                                                                                                                                                                                                                                      </t>
  </si>
  <si>
    <r>
      <t>The gross statutory revenue of =N=1150.424 billion received for the month was lower than the sum of =N=1152.921 billion received in the previous month by =N=2.497 billion. Import and Excise Duties and Electronic Money Transfer Levy (EMTL) increased considerably while Value Added Tax (VAT) increased marginally. Petroleum Profit Tax (PPT) Companies Income Tax (CIT) and Oil and Gas Royalties recorded significant decreases.</t>
    </r>
    <r>
      <rPr>
        <sz val="12"/>
        <color rgb="FFFF0000"/>
        <rFont val="Arial"/>
        <family val="2"/>
      </rPr>
      <t xml:space="preserve"> </t>
    </r>
  </si>
  <si>
    <t>Less: Consultancy fee from recovery of lost revenue from Domestic Crude</t>
  </si>
  <si>
    <r>
      <t xml:space="preserve">Mrs. Oluwatoyin S. Madein </t>
    </r>
    <r>
      <rPr>
        <b/>
        <sz val="10"/>
        <color indexed="8"/>
        <rFont val="Arial"/>
        <family val="2"/>
      </rPr>
      <t>PhD, FCCA, FCA</t>
    </r>
  </si>
  <si>
    <r>
      <t xml:space="preserve">Less: Alloc. to NEDC Project </t>
    </r>
    <r>
      <rPr>
        <b/>
        <sz val="11"/>
        <color indexed="8"/>
        <rFont val="Arial"/>
        <family val="2"/>
      </rPr>
      <t>(3% of N286.838) - (3% of 6.759)</t>
    </r>
  </si>
  <si>
    <r>
      <t>Less: 4% Cost of collection-</t>
    </r>
    <r>
      <rPr>
        <b/>
        <sz val="10"/>
        <color indexed="8"/>
        <rFont val="Arial"/>
        <family val="2"/>
      </rPr>
      <t>FIRS &amp; NCS (VAT)</t>
    </r>
    <r>
      <rPr>
        <sz val="10"/>
        <color indexed="8"/>
        <rFont val="Arial"/>
        <family val="2"/>
      </rPr>
      <t xml:space="preserve"> (</t>
    </r>
    <r>
      <rPr>
        <b/>
        <sz val="10"/>
        <color indexed="8"/>
        <rFont val="Arial"/>
        <family val="2"/>
      </rPr>
      <t>4% of N298.789</t>
    </r>
    <r>
      <rPr>
        <sz val="10"/>
        <color indexed="8"/>
        <rFont val="Arial"/>
        <family val="2"/>
      </rPr>
      <t xml:space="preserve">) </t>
    </r>
    <r>
      <rPr>
        <b/>
        <sz val="10"/>
        <color indexed="8"/>
        <rFont val="Arial"/>
        <family val="2"/>
      </rPr>
      <t>- (4% of 6.759)</t>
    </r>
  </si>
  <si>
    <r>
      <t xml:space="preserve">Less: (ii) 4% Cost of Collection FIRS </t>
    </r>
    <r>
      <rPr>
        <b/>
        <sz val="10"/>
        <color indexed="8"/>
        <rFont val="Arial"/>
        <family val="2"/>
      </rPr>
      <t>(N798.911 billion) - (4% of 78.473)</t>
    </r>
    <r>
      <rPr>
        <sz val="10"/>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</si>
</sst>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6"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u val="double"/>
      <sz val="14"/>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b/>
      <sz val="9"/>
      <color indexed="8"/>
      <name val="Arial"/>
      <family val="2"/>
    </font>
    <font>
      <sz val="9"/>
      <color theme="1"/>
      <name val="Calibri"/>
      <family val="2"/>
      <scheme val="minor"/>
    </font>
    <font>
      <sz val="8"/>
      <color theme="1"/>
      <name val="Calibri"/>
      <family val="2"/>
      <scheme val="minor"/>
    </font>
    <font>
      <sz val="11"/>
      <color indexed="8"/>
      <name val="Arial"/>
      <family val="2"/>
    </font>
    <font>
      <sz val="14"/>
      <color theme="1"/>
      <name val="Calibri"/>
      <family val="2"/>
      <scheme val="minor"/>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u/>
      <sz val="14"/>
      <color indexed="8"/>
      <name val="Arial"/>
      <family val="2"/>
    </font>
    <font>
      <b/>
      <u/>
      <sz val="10.5"/>
      <color indexed="8"/>
      <name val="Arial"/>
      <family val="2"/>
    </font>
    <font>
      <b/>
      <sz val="8"/>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
      <sz val="9"/>
      <color indexed="8"/>
      <name val="Arial"/>
      <family val="2"/>
    </font>
    <font>
      <sz val="12"/>
      <color rgb="FFFF0000"/>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0" fontId="31" fillId="0" borderId="0" applyFont="0" applyFill="0" applyBorder="0" applyAlignment="0" applyProtection="0"/>
  </cellStyleXfs>
  <cellXfs count="145">
    <xf numFmtId="0" fontId="0" fillId="0" borderId="0" xfId="0"/>
    <xf numFmtId="0" fontId="2" fillId="0" borderId="0" xfId="0" applyFont="1"/>
    <xf numFmtId="0" fontId="2" fillId="0" borderId="0" xfId="0" applyFont="1" applyAlignment="1">
      <alignment horizontal="center" wrapText="1"/>
    </xf>
    <xf numFmtId="0" fontId="2" fillId="0" borderId="0" xfId="0" applyFont="1" applyAlignment="1">
      <alignment wrapText="1"/>
    </xf>
    <xf numFmtId="0" fontId="3" fillId="0" borderId="0" xfId="0" applyFont="1"/>
    <xf numFmtId="0" fontId="5" fillId="0" borderId="0" xfId="0" applyFont="1" applyAlignment="1">
      <alignment vertical="top"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5" fillId="0" borderId="2" xfId="0" applyNumberFormat="1" applyFont="1" applyBorder="1" applyAlignment="1">
      <alignment wrapText="1"/>
    </xf>
    <xf numFmtId="165" fontId="12" fillId="0" borderId="2" xfId="0" applyNumberFormat="1" applyFont="1" applyBorder="1"/>
    <xf numFmtId="165" fontId="15" fillId="0" borderId="3" xfId="0" applyNumberFormat="1" applyFont="1" applyBorder="1"/>
    <xf numFmtId="165" fontId="3" fillId="0" borderId="3" xfId="0" applyNumberFormat="1" applyFont="1" applyBorder="1" applyAlignment="1">
      <alignment horizontal="center"/>
    </xf>
    <xf numFmtId="165" fontId="15"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7" fillId="0" borderId="2" xfId="0" applyNumberFormat="1" applyFont="1" applyBorder="1" applyAlignment="1">
      <alignment horizontal="justify" wrapText="1"/>
    </xf>
    <xf numFmtId="165" fontId="18" fillId="0" borderId="2" xfId="0" applyNumberFormat="1" applyFont="1" applyBorder="1" applyAlignment="1">
      <alignment horizontal="center" wrapText="1"/>
    </xf>
    <xf numFmtId="165" fontId="7" fillId="0" borderId="2" xfId="0" applyNumberFormat="1" applyFont="1" applyBorder="1" applyAlignment="1">
      <alignment horizontal="justify" vertical="top" wrapText="1"/>
    </xf>
    <xf numFmtId="165" fontId="19" fillId="0" borderId="2" xfId="0" applyNumberFormat="1" applyFont="1" applyBorder="1" applyAlignment="1">
      <alignment horizontal="justify" vertical="top" wrapText="1"/>
    </xf>
    <xf numFmtId="166" fontId="0" fillId="0" borderId="0" xfId="0" applyNumberFormat="1"/>
    <xf numFmtId="165" fontId="19"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20" fillId="0" borderId="0" xfId="1" applyFont="1"/>
    <xf numFmtId="164" fontId="21" fillId="0" borderId="0" xfId="0" applyNumberFormat="1" applyFont="1"/>
    <xf numFmtId="164" fontId="21" fillId="0" borderId="0" xfId="1" applyFont="1"/>
    <xf numFmtId="166" fontId="21" fillId="0" borderId="0" xfId="0" applyNumberFormat="1" applyFont="1"/>
    <xf numFmtId="165" fontId="18" fillId="0" borderId="6" xfId="0" applyNumberFormat="1" applyFont="1" applyBorder="1" applyAlignment="1">
      <alignment horizontal="center" wrapText="1"/>
    </xf>
    <xf numFmtId="165" fontId="22" fillId="0" borderId="2" xfId="0" applyNumberFormat="1" applyFont="1" applyBorder="1" applyAlignment="1">
      <alignment horizontal="left" vertical="top" wrapText="1"/>
    </xf>
    <xf numFmtId="165" fontId="23" fillId="0" borderId="0" xfId="0" applyNumberFormat="1" applyFont="1" applyAlignment="1">
      <alignment horizontal="center"/>
    </xf>
    <xf numFmtId="165" fontId="19" fillId="0" borderId="2" xfId="0" applyNumberFormat="1" applyFont="1" applyBorder="1" applyAlignment="1">
      <alignment horizontal="left" wrapText="1"/>
    </xf>
    <xf numFmtId="165" fontId="7" fillId="0" borderId="2" xfId="0" applyNumberFormat="1" applyFont="1" applyBorder="1" applyAlignment="1">
      <alignment vertical="top"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8" fillId="0" borderId="2" xfId="0" applyNumberFormat="1" applyFont="1" applyBorder="1" applyAlignment="1">
      <alignment horizontal="right" wrapText="1"/>
    </xf>
    <xf numFmtId="165" fontId="17" fillId="0" borderId="2" xfId="0" applyNumberFormat="1" applyFont="1" applyBorder="1" applyAlignment="1">
      <alignment vertical="top" wrapText="1"/>
    </xf>
    <xf numFmtId="165" fontId="24" fillId="0" borderId="2" xfId="0" applyNumberFormat="1" applyFont="1" applyBorder="1" applyAlignment="1">
      <alignment vertical="top" wrapText="1"/>
    </xf>
    <xf numFmtId="165" fontId="18" fillId="0" borderId="0" xfId="0" applyNumberFormat="1" applyFont="1" applyAlignment="1">
      <alignment horizontal="center" wrapText="1"/>
    </xf>
    <xf numFmtId="9" fontId="0" fillId="0" borderId="0" xfId="0" applyNumberFormat="1"/>
    <xf numFmtId="165" fontId="9" fillId="0" borderId="0" xfId="0" applyNumberFormat="1" applyFont="1" applyAlignment="1">
      <alignment horizontal="center" vertical="top" wrapText="1"/>
    </xf>
    <xf numFmtId="165" fontId="26" fillId="0" borderId="0" xfId="0" applyNumberFormat="1" applyFont="1" applyAlignment="1">
      <alignment horizontal="center" vertical="top" wrapText="1"/>
    </xf>
    <xf numFmtId="165" fontId="27" fillId="0" borderId="0" xfId="0" applyNumberFormat="1" applyFont="1" applyAlignment="1">
      <alignment horizontal="justify"/>
    </xf>
    <xf numFmtId="165" fontId="28" fillId="0" borderId="0" xfId="0" applyNumberFormat="1" applyFont="1"/>
    <xf numFmtId="0" fontId="29" fillId="0" borderId="0" xfId="0" applyFont="1"/>
    <xf numFmtId="165" fontId="30" fillId="0" borderId="0" xfId="0" applyNumberFormat="1" applyFont="1" applyAlignment="1">
      <alignment wrapText="1"/>
    </xf>
    <xf numFmtId="165" fontId="22" fillId="0" borderId="2" xfId="0" applyNumberFormat="1" applyFont="1" applyBorder="1"/>
    <xf numFmtId="165" fontId="31"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3" fillId="0" borderId="2" xfId="0" applyNumberFormat="1" applyFont="1" applyBorder="1" applyAlignment="1">
      <alignment horizontal="center"/>
    </xf>
    <xf numFmtId="165" fontId="31" fillId="0" borderId="2" xfId="0" applyNumberFormat="1" applyFont="1" applyBorder="1" applyAlignment="1">
      <alignment horizontal="center"/>
    </xf>
    <xf numFmtId="165" fontId="34" fillId="0" borderId="2" xfId="0" applyNumberFormat="1" applyFont="1" applyBorder="1" applyAlignment="1">
      <alignment horizontal="center"/>
    </xf>
    <xf numFmtId="165" fontId="22" fillId="0" borderId="2" xfId="0" applyNumberFormat="1" applyFont="1" applyBorder="1" applyAlignment="1">
      <alignment horizontal="left"/>
    </xf>
    <xf numFmtId="165" fontId="35" fillId="0" borderId="2" xfId="0" applyNumberFormat="1" applyFont="1" applyBorder="1" applyAlignment="1">
      <alignment horizontal="center"/>
    </xf>
    <xf numFmtId="165" fontId="6" fillId="0" borderId="2" xfId="0" applyNumberFormat="1" applyFont="1" applyBorder="1" applyAlignment="1">
      <alignment horizontal="left" wrapText="1"/>
    </xf>
    <xf numFmtId="165" fontId="22" fillId="0" borderId="2" xfId="0" applyNumberFormat="1" applyFont="1" applyBorder="1" applyAlignment="1">
      <alignment horizontal="left" wrapText="1"/>
    </xf>
    <xf numFmtId="165" fontId="36" fillId="0" borderId="2" xfId="0" applyNumberFormat="1" applyFont="1" applyBorder="1" applyAlignment="1">
      <alignment horizontal="center" wrapText="1"/>
    </xf>
    <xf numFmtId="165" fontId="36" fillId="0" borderId="2" xfId="0" applyNumberFormat="1" applyFont="1" applyBorder="1" applyAlignment="1">
      <alignment horizontal="center"/>
    </xf>
    <xf numFmtId="165" fontId="18"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8"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22" fillId="0" borderId="2" xfId="0" applyNumberFormat="1" applyFont="1" applyBorder="1" applyAlignment="1">
      <alignment wrapText="1"/>
    </xf>
    <xf numFmtId="165" fontId="18" fillId="0" borderId="2" xfId="2" applyNumberFormat="1" applyFont="1" applyBorder="1" applyAlignment="1">
      <alignment horizontal="center"/>
    </xf>
    <xf numFmtId="165" fontId="22" fillId="0" borderId="2" xfId="0" applyNumberFormat="1" applyFont="1" applyBorder="1" applyAlignment="1">
      <alignment vertical="center" wrapText="1"/>
    </xf>
    <xf numFmtId="165" fontId="18"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xf>
    <xf numFmtId="165" fontId="18" fillId="0" borderId="2" xfId="2" applyNumberFormat="1" applyFont="1" applyBorder="1" applyAlignment="1">
      <alignment horizontal="center" vertical="center"/>
    </xf>
    <xf numFmtId="165" fontId="22" fillId="0" borderId="2" xfId="0" applyNumberFormat="1" applyFont="1" applyBorder="1" applyAlignment="1">
      <alignment vertical="top" wrapText="1"/>
    </xf>
    <xf numFmtId="165" fontId="36" fillId="0" borderId="2" xfId="2" applyNumberFormat="1" applyFont="1" applyBorder="1" applyAlignment="1">
      <alignment horizontal="center"/>
    </xf>
    <xf numFmtId="165" fontId="9" fillId="0" borderId="7" xfId="0" applyNumberFormat="1" applyFont="1" applyBorder="1"/>
    <xf numFmtId="165" fontId="26" fillId="0" borderId="8" xfId="0" applyNumberFormat="1" applyFont="1" applyBorder="1" applyAlignment="1">
      <alignment horizontal="center" wrapText="1"/>
    </xf>
    <xf numFmtId="165" fontId="26" fillId="0" borderId="8" xfId="0" applyNumberFormat="1" applyFont="1" applyBorder="1" applyAlignment="1">
      <alignment horizontal="center"/>
    </xf>
    <xf numFmtId="165" fontId="26" fillId="0" borderId="9" xfId="0" applyNumberFormat="1" applyFont="1" applyBorder="1" applyAlignment="1">
      <alignment horizontal="center" wrapText="1"/>
    </xf>
    <xf numFmtId="165" fontId="33" fillId="0" borderId="0" xfId="0" applyNumberFormat="1" applyFont="1"/>
    <xf numFmtId="165" fontId="9" fillId="0" borderId="2" xfId="0" applyNumberFormat="1" applyFont="1" applyBorder="1" applyAlignment="1">
      <alignment horizontal="center" wrapText="1"/>
    </xf>
    <xf numFmtId="165" fontId="9" fillId="0" borderId="2"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8" fillId="0" borderId="0" xfId="0" applyNumberFormat="1" applyFont="1" applyAlignment="1">
      <alignment horizontal="center"/>
    </xf>
    <xf numFmtId="165" fontId="10" fillId="0" borderId="0" xfId="0" applyNumberFormat="1" applyFont="1" applyAlignment="1">
      <alignment horizontal="center"/>
    </xf>
    <xf numFmtId="165" fontId="38" fillId="0" borderId="2" xfId="0" applyNumberFormat="1" applyFont="1" applyBorder="1" applyAlignment="1">
      <alignment vertical="top" wrapText="1"/>
    </xf>
    <xf numFmtId="165" fontId="26" fillId="0" borderId="0" xfId="0" applyNumberFormat="1" applyFont="1" applyAlignment="1">
      <alignment horizontal="center"/>
    </xf>
    <xf numFmtId="165" fontId="19" fillId="0" borderId="2" xfId="0" applyNumberFormat="1" applyFont="1" applyBorder="1" applyAlignment="1">
      <alignment wrapText="1"/>
    </xf>
    <xf numFmtId="165" fontId="9" fillId="0" borderId="0" xfId="0" applyNumberFormat="1" applyFont="1"/>
    <xf numFmtId="165" fontId="39" fillId="0" borderId="0" xfId="0" applyNumberFormat="1" applyFont="1" applyAlignment="1">
      <alignment horizontal="center"/>
    </xf>
    <xf numFmtId="165" fontId="22" fillId="0" borderId="0" xfId="0" applyNumberFormat="1" applyFont="1" applyAlignment="1">
      <alignment horizontal="center"/>
    </xf>
    <xf numFmtId="165" fontId="3" fillId="0" borderId="0" xfId="0" applyNumberFormat="1" applyFont="1"/>
    <xf numFmtId="165" fontId="40" fillId="0" borderId="0" xfId="0" applyNumberFormat="1" applyFont="1" applyAlignment="1">
      <alignment horizontal="center"/>
    </xf>
    <xf numFmtId="165" fontId="17" fillId="0" borderId="0" xfId="0" applyNumberFormat="1" applyFont="1" applyAlignment="1">
      <alignment horizontal="center"/>
    </xf>
    <xf numFmtId="165" fontId="41" fillId="0" borderId="0" xfId="0" applyNumberFormat="1" applyFont="1"/>
    <xf numFmtId="0" fontId="41" fillId="0" borderId="0" xfId="0" applyFont="1"/>
    <xf numFmtId="0" fontId="5" fillId="0" borderId="0" xfId="0" applyFont="1" applyAlignment="1">
      <alignment wrapText="1"/>
    </xf>
    <xf numFmtId="0" fontId="17" fillId="0" borderId="0" xfId="0" applyFont="1" applyAlignment="1">
      <alignment wrapText="1"/>
    </xf>
    <xf numFmtId="0" fontId="17" fillId="0" borderId="0" xfId="0" applyFont="1" applyAlignment="1">
      <alignment horizontal="left" wrapText="1"/>
    </xf>
    <xf numFmtId="0" fontId="3" fillId="0" borderId="0" xfId="0" applyFont="1" applyAlignment="1">
      <alignment horizontal="left"/>
    </xf>
    <xf numFmtId="0" fontId="17" fillId="0" borderId="0" xfId="0" applyFont="1" applyAlignment="1">
      <alignment horizontal="justify"/>
    </xf>
    <xf numFmtId="0" fontId="42" fillId="0" borderId="0" xfId="0" applyFont="1"/>
    <xf numFmtId="0" fontId="43" fillId="0" borderId="0" xfId="0" applyFont="1"/>
    <xf numFmtId="165" fontId="44" fillId="0" borderId="2" xfId="0" applyNumberFormat="1" applyFont="1" applyBorder="1" applyAlignment="1">
      <alignment horizontal="left" wrapText="1"/>
    </xf>
    <xf numFmtId="165" fontId="6" fillId="0" borderId="2" xfId="0" applyNumberFormat="1" applyFont="1" applyBorder="1" applyAlignment="1">
      <alignment wrapText="1"/>
    </xf>
    <xf numFmtId="165" fontId="19" fillId="0" borderId="6" xfId="0" applyNumberFormat="1" applyFont="1" applyBorder="1" applyAlignment="1">
      <alignment horizontal="justify" vertical="top"/>
    </xf>
    <xf numFmtId="165" fontId="19" fillId="0" borderId="0" xfId="0" applyNumberFormat="1" applyFont="1" applyAlignment="1">
      <alignment horizontal="justify" vertical="top" wrapText="1"/>
    </xf>
    <xf numFmtId="0" fontId="3" fillId="0" borderId="0" xfId="0" applyFont="1" applyAlignment="1">
      <alignment wrapText="1"/>
    </xf>
    <xf numFmtId="0" fontId="5" fillId="0" borderId="0" xfId="0" applyFont="1" applyAlignment="1">
      <alignment horizontal="left" wrapText="1"/>
    </xf>
    <xf numFmtId="0" fontId="17" fillId="0" borderId="0" xfId="0" applyFont="1" applyAlignment="1">
      <alignment horizontal="left" wrapText="1"/>
    </xf>
    <xf numFmtId="0" fontId="3" fillId="0" borderId="0" xfId="0" applyFont="1" applyAlignment="1">
      <alignment horizontal="justify"/>
    </xf>
    <xf numFmtId="0" fontId="3" fillId="0" borderId="0" xfId="0" applyFont="1" applyAlignment="1">
      <alignment horizontal="left"/>
    </xf>
    <xf numFmtId="0" fontId="17" fillId="0" borderId="0" xfId="0" applyFont="1" applyAlignment="1">
      <alignment wrapText="1"/>
    </xf>
    <xf numFmtId="165" fontId="3" fillId="0" borderId="4" xfId="0" applyNumberFormat="1" applyFont="1" applyBorder="1" applyAlignment="1">
      <alignment horizontal="left" vertical="center" wrapText="1"/>
    </xf>
    <xf numFmtId="165" fontId="3" fillId="0" borderId="5" xfId="0" applyNumberFormat="1" applyFont="1" applyBorder="1" applyAlignment="1">
      <alignment horizontal="left" vertical="center" wrapText="1"/>
    </xf>
    <xf numFmtId="165" fontId="13" fillId="0" borderId="4" xfId="0" applyNumberFormat="1" applyFont="1" applyBorder="1" applyAlignment="1">
      <alignment horizontal="center" wrapText="1"/>
    </xf>
    <xf numFmtId="165" fontId="13" fillId="0" borderId="5" xfId="0" applyNumberFormat="1" applyFont="1" applyBorder="1" applyAlignment="1">
      <alignment horizontal="center" wrapText="1"/>
    </xf>
    <xf numFmtId="165" fontId="2" fillId="0" borderId="0" xfId="0" applyNumberFormat="1" applyFont="1" applyAlignment="1">
      <alignment horizontal="left"/>
    </xf>
    <xf numFmtId="165" fontId="30" fillId="0" borderId="1" xfId="0" applyNumberFormat="1" applyFont="1" applyBorder="1" applyAlignment="1">
      <alignment horizontal="left" wrapText="1"/>
    </xf>
    <xf numFmtId="165" fontId="37" fillId="0" borderId="10" xfId="0" applyNumberFormat="1" applyFont="1" applyBorder="1" applyAlignment="1">
      <alignment horizontal="center" wrapText="1"/>
    </xf>
    <xf numFmtId="165" fontId="37" fillId="0" borderId="3" xfId="0" applyNumberFormat="1" applyFont="1" applyBorder="1" applyAlignment="1">
      <alignment horizontal="center" wrapText="1"/>
    </xf>
    <xf numFmtId="165" fontId="18" fillId="0" borderId="4" xfId="0" applyNumberFormat="1" applyFont="1" applyBorder="1" applyAlignment="1">
      <alignment horizontal="center"/>
    </xf>
    <xf numFmtId="165" fontId="18" fillId="0" borderId="5" xfId="0" applyNumberFormat="1" applyFont="1" applyBorder="1" applyAlignment="1">
      <alignment horizontal="center"/>
    </xf>
    <xf numFmtId="165" fontId="6" fillId="0" borderId="4" xfId="0" applyNumberFormat="1" applyFont="1" applyBorder="1" applyAlignment="1">
      <alignment horizontal="justify" vertical="top"/>
    </xf>
    <xf numFmtId="165" fontId="6" fillId="0" borderId="5" xfId="0" applyNumberFormat="1" applyFont="1" applyBorder="1" applyAlignment="1">
      <alignment horizontal="justify" vertical="top"/>
    </xf>
    <xf numFmtId="165" fontId="18" fillId="0" borderId="4" xfId="0" applyNumberFormat="1" applyFont="1" applyBorder="1" applyAlignment="1">
      <alignment horizontal="center" wrapText="1"/>
    </xf>
    <xf numFmtId="165" fontId="18" fillId="0" borderId="5" xfId="0" applyNumberFormat="1" applyFont="1" applyBorder="1" applyAlignment="1">
      <alignment horizontal="center" wrapText="1"/>
    </xf>
    <xf numFmtId="165" fontId="22" fillId="0" borderId="4" xfId="0" applyNumberFormat="1" applyFont="1" applyBorder="1" applyAlignment="1">
      <alignment horizontal="left" vertical="top" wrapText="1"/>
    </xf>
    <xf numFmtId="165" fontId="22" fillId="0" borderId="5" xfId="0" applyNumberFormat="1" applyFont="1" applyBorder="1" applyAlignment="1">
      <alignment horizontal="left" vertical="top"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2" xfId="0" applyNumberFormat="1" applyFont="1" applyBorder="1" applyAlignment="1">
      <alignment horizontal="left"/>
    </xf>
    <xf numFmtId="165" fontId="19" fillId="0" borderId="4" xfId="0" applyNumberFormat="1" applyFont="1" applyBorder="1" applyAlignment="1">
      <alignment horizontal="justify" vertical="top"/>
    </xf>
    <xf numFmtId="165" fontId="19" fillId="0" borderId="5" xfId="0" applyNumberFormat="1" applyFont="1" applyBorder="1" applyAlignment="1">
      <alignment horizontal="justify" vertical="top"/>
    </xf>
  </cellXfs>
  <cellStyles count="3">
    <cellStyle name="Comma" xfId="1" builtinId="3"/>
    <cellStyle name="Comma 2 2" xfId="2" xr:uid="{1C1BF41B-E4A7-44CF-8C45-81C35319A3E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099C9403-003F-449F-AF09-598259E23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1B16E05B-8F9A-4154-A380-1F7D956185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DA6D049B-63AC-4A45-B452-4FCAB3CE2F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BEE485CF-9B8E-42A4-8334-31F8796B3A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34E8356A-F48C-416A-A497-0B171171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BD2B3AF5-D6DD-4465-ADB1-1BDAADF5A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DEDD54A8-40F8-4437-A371-F52D65E71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BED4EF8F-0392-4E12-90EC-F776047A45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A003-7F4D-43BA-BCA4-281BB0D3A814}">
  <dimension ref="A1:L101"/>
  <sheetViews>
    <sheetView tabSelected="1" topLeftCell="A84" zoomScale="120" zoomScaleNormal="120" workbookViewId="0">
      <selection activeCell="I21" sqref="I21"/>
    </sheetView>
  </sheetViews>
  <sheetFormatPr baseColWidth="10" defaultColWidth="8.83203125" defaultRowHeight="15" x14ac:dyDescent="0.2"/>
  <cols>
    <col min="1" max="1" width="34.6640625" customWidth="1"/>
    <col min="2" max="2" width="15.33203125" customWidth="1"/>
    <col min="3" max="3" width="14.6640625" customWidth="1"/>
    <col min="4" max="4" width="15" customWidth="1"/>
    <col min="5" max="5" width="14" customWidth="1"/>
    <col min="6" max="6" width="18.33203125" customWidth="1"/>
    <col min="7" max="7" width="14.3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38" t="s">
        <v>0</v>
      </c>
      <c r="B1" s="138"/>
      <c r="C1" s="138"/>
      <c r="D1" s="138"/>
      <c r="E1" s="138"/>
      <c r="F1" s="138"/>
      <c r="G1" s="1"/>
      <c r="H1" s="1"/>
    </row>
    <row r="2" spans="1:10" ht="15.75" customHeight="1" x14ac:dyDescent="0.2">
      <c r="A2" s="139" t="s">
        <v>1</v>
      </c>
      <c r="B2" s="139"/>
      <c r="C2" s="139"/>
      <c r="D2" s="139"/>
      <c r="E2" s="139"/>
      <c r="F2" s="139"/>
      <c r="G2" s="3"/>
      <c r="H2" s="3"/>
    </row>
    <row r="3" spans="1:10" ht="14.25" customHeight="1" x14ac:dyDescent="0.2">
      <c r="A3" s="139" t="s">
        <v>63</v>
      </c>
      <c r="B3" s="139"/>
      <c r="C3" s="139"/>
      <c r="D3" s="139"/>
      <c r="E3" s="139"/>
      <c r="F3" s="139"/>
      <c r="G3" s="3"/>
      <c r="H3" s="3"/>
    </row>
    <row r="4" spans="1:10" ht="14.25" customHeight="1" x14ac:dyDescent="0.2">
      <c r="A4" s="4" t="s">
        <v>2</v>
      </c>
      <c r="B4" s="2"/>
      <c r="C4" s="2"/>
      <c r="D4" s="2"/>
      <c r="E4" s="2"/>
      <c r="F4" s="2"/>
      <c r="G4" s="2"/>
      <c r="H4" s="2"/>
    </row>
    <row r="5" spans="1:10" s="6" customFormat="1" ht="45" customHeight="1" x14ac:dyDescent="0.2">
      <c r="A5" s="140" t="s">
        <v>64</v>
      </c>
      <c r="B5" s="140"/>
      <c r="C5" s="140"/>
      <c r="D5" s="140"/>
      <c r="E5" s="140"/>
      <c r="F5" s="140"/>
      <c r="G5" s="5"/>
      <c r="H5" s="5"/>
    </row>
    <row r="6" spans="1:10" x14ac:dyDescent="0.2">
      <c r="A6" s="141" t="s">
        <v>65</v>
      </c>
      <c r="B6" s="141"/>
      <c r="C6" s="141"/>
      <c r="D6" s="141"/>
      <c r="E6" s="141"/>
      <c r="F6" s="141"/>
    </row>
    <row r="7" spans="1:10" ht="20.25" customHeight="1" x14ac:dyDescent="0.2">
      <c r="A7" s="7" t="s">
        <v>3</v>
      </c>
      <c r="B7" s="8" t="s">
        <v>4</v>
      </c>
      <c r="C7" s="9" t="s">
        <v>66</v>
      </c>
      <c r="D7" s="9" t="s">
        <v>5</v>
      </c>
      <c r="E7" s="9" t="s">
        <v>59</v>
      </c>
      <c r="F7" s="10" t="s">
        <v>67</v>
      </c>
    </row>
    <row r="8" spans="1:10" ht="13.5" customHeight="1" x14ac:dyDescent="0.2">
      <c r="A8" s="11"/>
      <c r="B8" s="12" t="s">
        <v>6</v>
      </c>
      <c r="C8" s="12" t="s">
        <v>6</v>
      </c>
      <c r="D8" s="12" t="s">
        <v>6</v>
      </c>
      <c r="E8" s="12" t="s">
        <v>6</v>
      </c>
      <c r="F8" s="12" t="s">
        <v>6</v>
      </c>
      <c r="J8" t="s">
        <v>3</v>
      </c>
    </row>
    <row r="9" spans="1:10" ht="16.5" customHeight="1" x14ac:dyDescent="0.2">
      <c r="A9" s="13" t="s">
        <v>7</v>
      </c>
      <c r="B9" s="14">
        <v>496.077</v>
      </c>
      <c r="C9" s="14">
        <v>314.38400000000001</v>
      </c>
      <c r="D9" s="14">
        <f>C9-B9</f>
        <v>-181.69299999999998</v>
      </c>
      <c r="E9" s="14">
        <v>247.47</v>
      </c>
      <c r="F9" s="14">
        <f t="shared" ref="F9:F14" si="0">C9-E9</f>
        <v>66.914000000000016</v>
      </c>
    </row>
    <row r="10" spans="1:10" ht="16.5" customHeight="1" x14ac:dyDescent="0.2">
      <c r="A10" s="13" t="s">
        <v>8</v>
      </c>
      <c r="B10" s="15">
        <v>388.38099999999997</v>
      </c>
      <c r="C10" s="15">
        <v>836.04</v>
      </c>
      <c r="D10" s="14">
        <f>C10-B10</f>
        <v>447.65899999999999</v>
      </c>
      <c r="E10" s="15">
        <v>905.45100000000002</v>
      </c>
      <c r="F10" s="14">
        <f t="shared" si="0"/>
        <v>-69.411000000000058</v>
      </c>
    </row>
    <row r="11" spans="1:10" ht="15.75" customHeight="1" x14ac:dyDescent="0.25">
      <c r="A11" s="16" t="s">
        <v>9</v>
      </c>
      <c r="B11" s="17">
        <f>SUM(B9:B10)</f>
        <v>884.45799999999997</v>
      </c>
      <c r="C11" s="18">
        <f>SUM(C9:C10)</f>
        <v>1150.424</v>
      </c>
      <c r="D11" s="14">
        <f>C11-B11</f>
        <v>265.96600000000001</v>
      </c>
      <c r="E11" s="18">
        <f>SUM(E9:E10)</f>
        <v>1152.921</v>
      </c>
      <c r="F11" s="14">
        <f t="shared" si="0"/>
        <v>-2.4970000000000709</v>
      </c>
    </row>
    <row r="12" spans="1:10" ht="16.5" hidden="1" customHeight="1" x14ac:dyDescent="0.25">
      <c r="A12" s="16" t="s">
        <v>10</v>
      </c>
      <c r="B12" s="15">
        <v>0</v>
      </c>
      <c r="C12" s="15">
        <v>0</v>
      </c>
      <c r="D12" s="15">
        <f>C12-B12</f>
        <v>0</v>
      </c>
      <c r="E12" s="15">
        <v>0</v>
      </c>
      <c r="F12" s="15">
        <f t="shared" si="0"/>
        <v>0</v>
      </c>
    </row>
    <row r="13" spans="1:10" ht="0.75" customHeight="1" x14ac:dyDescent="0.2">
      <c r="A13" s="19" t="s">
        <v>11</v>
      </c>
      <c r="B13" s="14">
        <v>0</v>
      </c>
      <c r="C13" s="14">
        <v>0</v>
      </c>
      <c r="D13" s="14">
        <v>0</v>
      </c>
      <c r="E13" s="14">
        <v>0</v>
      </c>
      <c r="F13" s="14">
        <f t="shared" si="0"/>
        <v>0</v>
      </c>
    </row>
    <row r="14" spans="1:10" ht="17.25" hidden="1" customHeight="1" x14ac:dyDescent="0.25">
      <c r="A14" s="20" t="s">
        <v>9</v>
      </c>
      <c r="B14" s="15">
        <f>B11+B12</f>
        <v>884.45799999999997</v>
      </c>
      <c r="C14" s="15">
        <f>C11+C12+C13</f>
        <v>1150.424</v>
      </c>
      <c r="D14" s="15">
        <f>C14-B14</f>
        <v>265.96600000000001</v>
      </c>
      <c r="E14" s="15">
        <f>E11+E12+E13</f>
        <v>1152.921</v>
      </c>
      <c r="F14" s="15">
        <f t="shared" si="0"/>
        <v>-2.4970000000000709</v>
      </c>
    </row>
    <row r="15" spans="1:10" ht="19.5" customHeight="1" x14ac:dyDescent="0.2">
      <c r="A15" s="21"/>
      <c r="B15" s="22"/>
      <c r="C15" s="22"/>
      <c r="D15" s="22"/>
      <c r="E15" s="22"/>
      <c r="F15" s="23"/>
    </row>
    <row r="16" spans="1:10" ht="16" x14ac:dyDescent="0.2">
      <c r="A16" s="142" t="s">
        <v>12</v>
      </c>
      <c r="B16" s="142"/>
      <c r="C16" s="142"/>
      <c r="D16" s="142"/>
      <c r="E16" s="142"/>
      <c r="F16" s="142"/>
      <c r="J16" s="24"/>
    </row>
    <row r="17" spans="1:10" ht="29.25" customHeight="1" x14ac:dyDescent="0.2">
      <c r="A17" s="25" t="s">
        <v>13</v>
      </c>
      <c r="B17" s="10" t="s">
        <v>4</v>
      </c>
      <c r="C17" s="9" t="s">
        <v>66</v>
      </c>
      <c r="D17" s="9" t="s">
        <v>5</v>
      </c>
      <c r="E17" s="9" t="s">
        <v>59</v>
      </c>
      <c r="F17" s="10" t="s">
        <v>67</v>
      </c>
    </row>
    <row r="18" spans="1:10" ht="15" customHeight="1" x14ac:dyDescent="0.2">
      <c r="A18" s="26"/>
      <c r="B18" s="27" t="s">
        <v>14</v>
      </c>
      <c r="C18" s="27" t="s">
        <v>14</v>
      </c>
      <c r="D18" s="27" t="s">
        <v>14</v>
      </c>
      <c r="E18" s="27" t="s">
        <v>15</v>
      </c>
      <c r="F18" s="27" t="s">
        <v>14</v>
      </c>
      <c r="J18" s="24"/>
    </row>
    <row r="19" spans="1:10" ht="24" customHeight="1" x14ac:dyDescent="0.2">
      <c r="A19" s="28" t="s">
        <v>16</v>
      </c>
      <c r="B19" s="29">
        <f>B14</f>
        <v>884.45799999999997</v>
      </c>
      <c r="C19" s="29">
        <f>C14</f>
        <v>1150.424</v>
      </c>
      <c r="D19" s="29">
        <f t="shared" ref="D19:D26" si="1">C19-B19</f>
        <v>265.96600000000001</v>
      </c>
      <c r="E19" s="29">
        <f>E14</f>
        <v>1152.921</v>
      </c>
      <c r="F19" s="29">
        <f t="shared" ref="F19:F26" si="2">C19-E19</f>
        <v>-2.4970000000000709</v>
      </c>
    </row>
    <row r="20" spans="1:10" ht="28.5" customHeight="1" x14ac:dyDescent="0.2">
      <c r="A20" s="30" t="s">
        <v>17</v>
      </c>
      <c r="B20" s="29">
        <v>0</v>
      </c>
      <c r="C20" s="29">
        <v>-47.779000000000003</v>
      </c>
      <c r="D20" s="29">
        <f t="shared" si="1"/>
        <v>-47.779000000000003</v>
      </c>
      <c r="E20" s="29">
        <v>-48.591000000000001</v>
      </c>
      <c r="F20" s="29">
        <f t="shared" si="2"/>
        <v>0.81199999999999761</v>
      </c>
    </row>
    <row r="21" spans="1:10" ht="43.5" customHeight="1" x14ac:dyDescent="0.2">
      <c r="A21" s="31" t="s">
        <v>18</v>
      </c>
      <c r="B21" s="29">
        <v>0</v>
      </c>
      <c r="C21" s="29">
        <v>-18.163</v>
      </c>
      <c r="D21" s="29">
        <f t="shared" si="1"/>
        <v>-18.163</v>
      </c>
      <c r="E21" s="29">
        <v>-18.163</v>
      </c>
      <c r="F21" s="29">
        <f t="shared" si="2"/>
        <v>0</v>
      </c>
      <c r="H21" s="24"/>
      <c r="I21" s="115"/>
    </row>
    <row r="22" spans="1:10" ht="22.5" customHeight="1" x14ac:dyDescent="0.2">
      <c r="A22" s="31" t="s">
        <v>19</v>
      </c>
      <c r="B22" s="29">
        <v>0</v>
      </c>
      <c r="C22" s="29">
        <v>0</v>
      </c>
      <c r="D22" s="29">
        <f t="shared" ref="D22" si="3">C22-B22</f>
        <v>0</v>
      </c>
      <c r="E22" s="29">
        <v>39.963000000000001</v>
      </c>
      <c r="F22" s="29">
        <f t="shared" ref="F22" si="4">C22-E22</f>
        <v>-39.963000000000001</v>
      </c>
      <c r="H22" s="24"/>
      <c r="I22" s="115"/>
    </row>
    <row r="23" spans="1:10" ht="23.25" customHeight="1" x14ac:dyDescent="0.2">
      <c r="A23" s="31" t="s">
        <v>80</v>
      </c>
      <c r="B23" s="29">
        <v>0</v>
      </c>
      <c r="C23" s="29">
        <v>-14.781000000000001</v>
      </c>
      <c r="D23" s="29">
        <f t="shared" si="1"/>
        <v>-14.781000000000001</v>
      </c>
      <c r="E23" s="29">
        <v>0</v>
      </c>
      <c r="F23" s="29">
        <f t="shared" si="2"/>
        <v>-14.781000000000001</v>
      </c>
    </row>
    <row r="24" spans="1:10" ht="18" customHeight="1" x14ac:dyDescent="0.2">
      <c r="A24" s="31" t="s">
        <v>60</v>
      </c>
      <c r="B24" s="29">
        <v>0</v>
      </c>
      <c r="C24" s="29">
        <v>0</v>
      </c>
      <c r="D24" s="29">
        <f t="shared" si="1"/>
        <v>0</v>
      </c>
      <c r="E24" s="29">
        <v>-70</v>
      </c>
      <c r="F24" s="29">
        <f t="shared" si="2"/>
        <v>70</v>
      </c>
    </row>
    <row r="25" spans="1:10" ht="21.75" customHeight="1" x14ac:dyDescent="0.2">
      <c r="A25" s="31" t="s">
        <v>61</v>
      </c>
      <c r="B25" s="29">
        <v>0</v>
      </c>
      <c r="C25" s="29">
        <f>-450</f>
        <v>-450</v>
      </c>
      <c r="D25" s="29">
        <f t="shared" si="1"/>
        <v>-450</v>
      </c>
      <c r="E25" s="29">
        <f>-389.769</f>
        <v>-389.76900000000001</v>
      </c>
      <c r="F25" s="29">
        <f t="shared" si="2"/>
        <v>-60.230999999999995</v>
      </c>
    </row>
    <row r="26" spans="1:10" ht="26.25" customHeight="1" x14ac:dyDescent="0.2">
      <c r="A26" s="143" t="s">
        <v>62</v>
      </c>
      <c r="B26" s="134">
        <v>0</v>
      </c>
      <c r="C26" s="134">
        <v>-150</v>
      </c>
      <c r="D26" s="134">
        <f t="shared" si="1"/>
        <v>-150</v>
      </c>
      <c r="E26" s="134">
        <v>-200</v>
      </c>
      <c r="F26" s="134">
        <f t="shared" si="2"/>
        <v>50</v>
      </c>
    </row>
    <row r="27" spans="1:10" ht="0.75" customHeight="1" x14ac:dyDescent="0.2">
      <c r="A27" s="144"/>
      <c r="B27" s="135"/>
      <c r="C27" s="135"/>
      <c r="D27" s="135"/>
      <c r="E27" s="135"/>
      <c r="F27" s="135"/>
      <c r="H27" s="32"/>
    </row>
    <row r="28" spans="1:10" ht="18.75" customHeight="1" x14ac:dyDescent="0.2">
      <c r="A28" s="33" t="s">
        <v>20</v>
      </c>
      <c r="B28" s="34">
        <f>SUM(B19:B27)</f>
        <v>884.45799999999997</v>
      </c>
      <c r="C28" s="34">
        <f>SUM(C19:C27)</f>
        <v>469.70100000000002</v>
      </c>
      <c r="D28" s="34">
        <f>SUM(D19:D27)</f>
        <v>-414.75700000000001</v>
      </c>
      <c r="E28" s="34">
        <f>SUM(E19:E27)</f>
        <v>466.3610000000001</v>
      </c>
      <c r="F28" s="34">
        <f>SUM(F19:F27)</f>
        <v>3.3399999999999324</v>
      </c>
      <c r="G28" s="24"/>
      <c r="H28" s="35"/>
      <c r="I28" s="36"/>
    </row>
    <row r="29" spans="1:10" ht="15" customHeight="1" x14ac:dyDescent="0.2">
      <c r="A29" s="132" t="s">
        <v>84</v>
      </c>
      <c r="B29" s="134">
        <v>-6.726</v>
      </c>
      <c r="C29" s="134">
        <v>-28.818000000000001</v>
      </c>
      <c r="D29" s="134">
        <f>C29-B29</f>
        <v>-22.092000000000002</v>
      </c>
      <c r="E29" s="134">
        <v>-43.741</v>
      </c>
      <c r="F29" s="134">
        <f>C29-E29</f>
        <v>14.922999999999998</v>
      </c>
      <c r="H29" s="37"/>
      <c r="I29" s="38"/>
    </row>
    <row r="30" spans="1:10" ht="18.75" customHeight="1" x14ac:dyDescent="0.2">
      <c r="A30" s="133"/>
      <c r="B30" s="135"/>
      <c r="C30" s="135"/>
      <c r="D30" s="135"/>
      <c r="E30" s="135"/>
      <c r="F30" s="135"/>
    </row>
    <row r="31" spans="1:10" ht="23.25" customHeight="1" x14ac:dyDescent="0.2">
      <c r="A31" s="114" t="s">
        <v>76</v>
      </c>
      <c r="B31" s="39">
        <v>0</v>
      </c>
      <c r="C31" s="39">
        <v>-5.407</v>
      </c>
      <c r="D31" s="39">
        <v>0</v>
      </c>
      <c r="E31" s="39">
        <v>0</v>
      </c>
      <c r="F31" s="39">
        <f>C31-E31</f>
        <v>-5.407</v>
      </c>
    </row>
    <row r="32" spans="1:10" ht="15" customHeight="1" x14ac:dyDescent="0.2">
      <c r="A32" s="136" t="s">
        <v>70</v>
      </c>
      <c r="B32" s="134">
        <v>-8.2940000000000005</v>
      </c>
      <c r="C32" s="134">
        <v>-14.006</v>
      </c>
      <c r="D32" s="134">
        <f>C32-B32</f>
        <v>-5.7119999999999997</v>
      </c>
      <c r="E32" s="134">
        <v>-8.7360000000000007</v>
      </c>
      <c r="F32" s="130">
        <f>C32-E32</f>
        <v>-5.27</v>
      </c>
      <c r="H32">
        <v>213.87899999999999</v>
      </c>
    </row>
    <row r="33" spans="1:10" ht="15" customHeight="1" x14ac:dyDescent="0.2">
      <c r="A33" s="137"/>
      <c r="B33" s="135"/>
      <c r="C33" s="135"/>
      <c r="D33" s="135"/>
      <c r="E33" s="135"/>
      <c r="F33" s="131"/>
      <c r="H33">
        <v>111.962</v>
      </c>
    </row>
    <row r="34" spans="1:10" ht="30.75" customHeight="1" x14ac:dyDescent="0.25">
      <c r="A34" s="40" t="s">
        <v>71</v>
      </c>
      <c r="B34" s="41">
        <v>-12.44</v>
      </c>
      <c r="C34" s="29">
        <v>-7.38</v>
      </c>
      <c r="D34" s="29">
        <f>C34-B34</f>
        <v>5.0599999999999996</v>
      </c>
      <c r="E34" s="29">
        <v>-8.5449999999999999</v>
      </c>
      <c r="F34" s="29">
        <f>C34-E34</f>
        <v>1.165</v>
      </c>
      <c r="H34">
        <v>2.3170000000000002</v>
      </c>
    </row>
    <row r="35" spans="1:10" ht="15" customHeight="1" x14ac:dyDescent="0.2">
      <c r="A35" s="40" t="s">
        <v>21</v>
      </c>
      <c r="B35" s="29">
        <v>0</v>
      </c>
      <c r="C35" s="29">
        <v>-13.718</v>
      </c>
      <c r="D35" s="29">
        <f>C35-B35</f>
        <v>-13.718</v>
      </c>
      <c r="E35" s="29">
        <v>-17.465</v>
      </c>
      <c r="F35" s="29">
        <f>C35-E35</f>
        <v>3.7469999999999999</v>
      </c>
      <c r="H35">
        <v>0.28799999999999998</v>
      </c>
    </row>
    <row r="36" spans="1:10" ht="26.25" customHeight="1" x14ac:dyDescent="0.2">
      <c r="A36" s="42" t="s">
        <v>77</v>
      </c>
      <c r="B36" s="29">
        <v>0</v>
      </c>
      <c r="C36" s="29">
        <f>-2.953</f>
        <v>-2.9529999999999998</v>
      </c>
      <c r="D36" s="29">
        <f>C36-B36</f>
        <v>-2.9529999999999998</v>
      </c>
      <c r="E36" s="29">
        <f>-1.932-4.515</f>
        <v>-6.4469999999999992</v>
      </c>
      <c r="F36" s="29">
        <f>C36-E36</f>
        <v>3.4939999999999993</v>
      </c>
      <c r="H36">
        <f>SUM(H32:H35)</f>
        <v>328.44600000000003</v>
      </c>
    </row>
    <row r="37" spans="1:10" ht="24.75" customHeight="1" x14ac:dyDescent="0.2">
      <c r="A37" s="43" t="s">
        <v>22</v>
      </c>
      <c r="B37" s="34">
        <f>SUM(B28:B36)</f>
        <v>856.99799999999993</v>
      </c>
      <c r="C37" s="34">
        <f>SUM(C28:C36)</f>
        <v>397.41900000000004</v>
      </c>
      <c r="D37" s="34">
        <f>SUM(D28:D36)</f>
        <v>-454.17199999999997</v>
      </c>
      <c r="E37" s="34">
        <f>SUM(E28:E36)</f>
        <v>381.42700000000013</v>
      </c>
      <c r="F37" s="34">
        <f>SUM(F28:F36)</f>
        <v>15.99199999999993</v>
      </c>
      <c r="H37" s="44"/>
    </row>
    <row r="38" spans="1:10" ht="14.25" customHeight="1" x14ac:dyDescent="0.2">
      <c r="A38" s="45" t="s">
        <v>23</v>
      </c>
      <c r="B38" s="29"/>
      <c r="C38" s="46"/>
      <c r="D38" s="29"/>
      <c r="E38" s="46"/>
      <c r="F38" s="46"/>
      <c r="H38" s="24"/>
    </row>
    <row r="39" spans="1:10" ht="27.75" customHeight="1" x14ac:dyDescent="0.2">
      <c r="A39" s="47" t="s">
        <v>24</v>
      </c>
      <c r="B39" s="29">
        <v>417.49299999999999</v>
      </c>
      <c r="C39" s="29">
        <f>(C37-C42)*0.5268</f>
        <v>190.48929960000004</v>
      </c>
      <c r="D39" s="29">
        <f>C39-B39</f>
        <v>-227.00370039999996</v>
      </c>
      <c r="E39" s="29">
        <f>(E37-E42)*0.5268</f>
        <v>188.81512920000009</v>
      </c>
      <c r="F39" s="29">
        <f>C39-E39</f>
        <v>1.6741703999999515</v>
      </c>
    </row>
    <row r="40" spans="1:10" ht="30" customHeight="1" x14ac:dyDescent="0.2">
      <c r="A40" s="47" t="s">
        <v>25</v>
      </c>
      <c r="B40" s="29">
        <v>211.75800000000001</v>
      </c>
      <c r="C40" s="29">
        <f>(C37-C42)*0.2672</f>
        <v>96.618718400000006</v>
      </c>
      <c r="D40" s="29">
        <f>C40-B40</f>
        <v>-115.1392816</v>
      </c>
      <c r="E40" s="29">
        <f>(E37-E42)*0.2672</f>
        <v>95.769556800000032</v>
      </c>
      <c r="F40" s="29">
        <f>C40-E40</f>
        <v>0.84916159999997376</v>
      </c>
    </row>
    <row r="41" spans="1:10" ht="29.25" customHeight="1" x14ac:dyDescent="0.2">
      <c r="A41" s="47" t="s">
        <v>26</v>
      </c>
      <c r="B41" s="29">
        <v>163.25700000000001</v>
      </c>
      <c r="C41" s="29">
        <f>(C37-C42)*0.206</f>
        <v>74.488982000000007</v>
      </c>
      <c r="D41" s="29">
        <f>C41-B41</f>
        <v>-88.768017999999998</v>
      </c>
      <c r="E41" s="29">
        <f>(E37-E42)*0.206</f>
        <v>73.83431400000002</v>
      </c>
      <c r="F41" s="29">
        <f>C41-E41</f>
        <v>0.65466799999998671</v>
      </c>
    </row>
    <row r="42" spans="1:10" ht="38.25" customHeight="1" x14ac:dyDescent="0.2">
      <c r="A42" s="48" t="s">
        <v>72</v>
      </c>
      <c r="B42" s="29">
        <f>0.13*B9</f>
        <v>64.490009999999998</v>
      </c>
      <c r="C42" s="29">
        <v>35.822000000000003</v>
      </c>
      <c r="D42" s="29">
        <f>C42-B42</f>
        <v>-28.668009999999995</v>
      </c>
      <c r="E42" s="29">
        <v>23.007999999999999</v>
      </c>
      <c r="F42" s="29">
        <f>C42-E42</f>
        <v>12.814000000000004</v>
      </c>
      <c r="H42" s="49"/>
      <c r="J42" s="24"/>
    </row>
    <row r="43" spans="1:10" ht="15.75" customHeight="1" x14ac:dyDescent="0.2">
      <c r="A43" s="122" t="s">
        <v>27</v>
      </c>
      <c r="B43" s="124">
        <f>SUM(B39:B42)</f>
        <v>856.99801000000002</v>
      </c>
      <c r="C43" s="124">
        <f>SUM(C39:C42)</f>
        <v>397.41900000000004</v>
      </c>
      <c r="D43" s="124">
        <f>SUM(D39:D42)</f>
        <v>-459.57900999999993</v>
      </c>
      <c r="E43" s="124">
        <f>SUM(E39:E42)</f>
        <v>381.42700000000013</v>
      </c>
      <c r="F43" s="124">
        <f>SUM(F39:F42)</f>
        <v>15.991999999999916</v>
      </c>
      <c r="I43" s="50"/>
    </row>
    <row r="44" spans="1:10" ht="4.5" customHeight="1" x14ac:dyDescent="0.2">
      <c r="A44" s="123"/>
      <c r="B44" s="125"/>
      <c r="C44" s="125"/>
      <c r="D44" s="125"/>
      <c r="E44" s="125"/>
      <c r="F44" s="125"/>
    </row>
    <row r="45" spans="1:10" x14ac:dyDescent="0.2">
      <c r="A45" s="51"/>
      <c r="B45" s="52"/>
      <c r="C45" s="52"/>
      <c r="D45" s="52"/>
      <c r="E45" s="52"/>
      <c r="F45" s="52"/>
    </row>
    <row r="46" spans="1:10" x14ac:dyDescent="0.2">
      <c r="A46" s="51"/>
      <c r="B46" s="52"/>
      <c r="C46" s="52"/>
      <c r="D46" s="52"/>
      <c r="E46" s="52"/>
      <c r="F46" s="52"/>
    </row>
    <row r="47" spans="1:10" x14ac:dyDescent="0.2">
      <c r="A47" s="51"/>
      <c r="B47" s="52"/>
      <c r="C47" s="52"/>
      <c r="D47" s="52"/>
      <c r="E47" s="52"/>
      <c r="F47" s="52"/>
    </row>
    <row r="48" spans="1:10" ht="18" x14ac:dyDescent="0.2">
      <c r="A48" s="53" t="s">
        <v>28</v>
      </c>
      <c r="B48" s="126" t="s">
        <v>29</v>
      </c>
      <c r="C48" s="126"/>
      <c r="D48" s="126"/>
      <c r="E48" s="54"/>
      <c r="F48" s="54"/>
      <c r="G48" s="55"/>
      <c r="H48" s="55"/>
    </row>
    <row r="49" spans="1:9" ht="52.5" customHeight="1" x14ac:dyDescent="0.2">
      <c r="A49" s="127" t="s">
        <v>73</v>
      </c>
      <c r="B49" s="127"/>
      <c r="C49" s="127"/>
      <c r="D49" s="127"/>
      <c r="E49" s="127"/>
      <c r="F49" s="127"/>
      <c r="G49" s="56"/>
      <c r="H49" s="56"/>
    </row>
    <row r="50" spans="1:9" ht="29.25" customHeight="1" x14ac:dyDescent="0.2">
      <c r="A50" s="57"/>
      <c r="B50" s="8" t="s">
        <v>4</v>
      </c>
      <c r="C50" s="9" t="s">
        <v>66</v>
      </c>
      <c r="D50" s="9" t="s">
        <v>5</v>
      </c>
      <c r="E50" s="9" t="s">
        <v>59</v>
      </c>
      <c r="F50" s="10" t="s">
        <v>67</v>
      </c>
    </row>
    <row r="51" spans="1:9" ht="14.25" customHeight="1" x14ac:dyDescent="0.2">
      <c r="A51" s="58"/>
      <c r="B51" s="59" t="s">
        <v>30</v>
      </c>
      <c r="C51" s="60" t="s">
        <v>30</v>
      </c>
      <c r="D51" s="59" t="s">
        <v>30</v>
      </c>
      <c r="E51" s="60" t="s">
        <v>30</v>
      </c>
      <c r="F51" s="60" t="s">
        <v>30</v>
      </c>
    </row>
    <row r="52" spans="1:9" x14ac:dyDescent="0.2">
      <c r="A52" s="61" t="s">
        <v>31</v>
      </c>
      <c r="B52" s="62"/>
      <c r="C52" s="62" t="s">
        <v>3</v>
      </c>
      <c r="D52" s="63"/>
      <c r="E52" s="62"/>
      <c r="F52" s="62"/>
      <c r="H52" t="s">
        <v>3</v>
      </c>
    </row>
    <row r="53" spans="1:9" ht="19" x14ac:dyDescent="0.25">
      <c r="A53" s="64" t="s">
        <v>32</v>
      </c>
      <c r="B53" s="65">
        <v>246.148</v>
      </c>
      <c r="C53" s="65">
        <v>298.78899999999999</v>
      </c>
      <c r="D53" s="65">
        <f>C53-B53</f>
        <v>52.640999999999991</v>
      </c>
      <c r="E53" s="65">
        <v>293.411</v>
      </c>
      <c r="F53" s="65">
        <f>C53-E53</f>
        <v>5.3779999999999859</v>
      </c>
    </row>
    <row r="54" spans="1:9" ht="41.25" hidden="1" customHeight="1" x14ac:dyDescent="0.25">
      <c r="A54" s="66" t="s">
        <v>33</v>
      </c>
      <c r="B54" s="65">
        <v>0</v>
      </c>
      <c r="C54" s="65">
        <v>0</v>
      </c>
      <c r="D54" s="65">
        <f t="shared" ref="D54" si="5">C54-B54</f>
        <v>0</v>
      </c>
      <c r="E54" s="65">
        <v>0</v>
      </c>
      <c r="F54" s="65">
        <f t="shared" ref="F54" si="6">C54-E54</f>
        <v>0</v>
      </c>
    </row>
    <row r="55" spans="1:9" ht="33" customHeight="1" x14ac:dyDescent="0.25">
      <c r="A55" s="67" t="s">
        <v>82</v>
      </c>
      <c r="B55" s="65">
        <v>7.0890000000000004</v>
      </c>
      <c r="C55" s="65">
        <v>8.4019999999999992</v>
      </c>
      <c r="D55" s="65">
        <f>B55-C55</f>
        <v>-1.3129999999999988</v>
      </c>
      <c r="E55" s="65">
        <v>8.4499999999999993</v>
      </c>
      <c r="F55" s="65">
        <f>C55-E55</f>
        <v>-4.8000000000000043E-2</v>
      </c>
    </row>
    <row r="56" spans="1:9" ht="27" customHeight="1" x14ac:dyDescent="0.2">
      <c r="A56" s="66" t="s">
        <v>83</v>
      </c>
      <c r="B56" s="68">
        <f>0.04*B53</f>
        <v>9.8459199999999996</v>
      </c>
      <c r="C56" s="69">
        <v>11.680999999999999</v>
      </c>
      <c r="D56" s="70">
        <f>C56-B56</f>
        <v>1.8350799999999996</v>
      </c>
      <c r="E56" s="69">
        <v>11.736000000000001</v>
      </c>
      <c r="F56" s="69">
        <f>C56-E56</f>
        <v>-5.5000000000001492E-2</v>
      </c>
      <c r="H56" s="24"/>
    </row>
    <row r="57" spans="1:9" ht="23.25" customHeight="1" x14ac:dyDescent="0.2">
      <c r="A57" s="112" t="s">
        <v>74</v>
      </c>
      <c r="B57" s="68">
        <v>0</v>
      </c>
      <c r="C57" s="69">
        <v>6.7590000000000003</v>
      </c>
      <c r="D57" s="70">
        <f>C57-B57</f>
        <v>6.7590000000000003</v>
      </c>
      <c r="E57" s="69">
        <v>0</v>
      </c>
      <c r="F57" s="69">
        <f>C57-E57</f>
        <v>6.7590000000000003</v>
      </c>
      <c r="H57" s="24"/>
    </row>
    <row r="58" spans="1:9" ht="18" x14ac:dyDescent="0.2">
      <c r="A58" s="71" t="s">
        <v>3</v>
      </c>
      <c r="B58" s="72">
        <f>B53-B55-B56</f>
        <v>229.21307999999999</v>
      </c>
      <c r="C58" s="72">
        <f>C53-C54-C55-C56-C57</f>
        <v>271.947</v>
      </c>
      <c r="D58" s="72">
        <f>C58-B58</f>
        <v>42.733920000000012</v>
      </c>
      <c r="E58" s="72">
        <f>E53-E54-E55-E56</f>
        <v>273.22500000000002</v>
      </c>
      <c r="F58" s="72">
        <f>F53-F55-F56</f>
        <v>5.4809999999999874</v>
      </c>
    </row>
    <row r="59" spans="1:9" ht="13.5" customHeight="1" x14ac:dyDescent="0.2">
      <c r="A59" s="71" t="s">
        <v>34</v>
      </c>
      <c r="B59" s="73"/>
      <c r="C59" s="70" t="s">
        <v>3</v>
      </c>
      <c r="D59" s="74"/>
      <c r="E59" s="70" t="s">
        <v>3</v>
      </c>
      <c r="F59" s="70"/>
    </row>
    <row r="60" spans="1:9" ht="18" customHeight="1" x14ac:dyDescent="0.2">
      <c r="A60" s="75" t="s">
        <v>35</v>
      </c>
      <c r="B60" s="70">
        <f>B58*0.15</f>
        <v>34.381961999999994</v>
      </c>
      <c r="C60" s="70">
        <f>C58*0.15</f>
        <v>40.792049999999996</v>
      </c>
      <c r="D60" s="70">
        <f>C60-B60</f>
        <v>6.4100880000000018</v>
      </c>
      <c r="E60" s="70">
        <f>E58*0.15</f>
        <v>40.983750000000001</v>
      </c>
      <c r="F60" s="76">
        <f>C60-E60</f>
        <v>-0.19170000000000442</v>
      </c>
    </row>
    <row r="61" spans="1:9" ht="25.5" customHeight="1" x14ac:dyDescent="0.2">
      <c r="A61" s="77" t="s">
        <v>36</v>
      </c>
      <c r="B61" s="78">
        <f>B58*0.5</f>
        <v>114.60654</v>
      </c>
      <c r="C61" s="78">
        <f>C58*0.5</f>
        <v>135.9735</v>
      </c>
      <c r="D61" s="79">
        <f>C61-B61</f>
        <v>21.366960000000006</v>
      </c>
      <c r="E61" s="78">
        <f>E58*0.5</f>
        <v>136.61250000000001</v>
      </c>
      <c r="F61" s="80">
        <f>C61-E61</f>
        <v>-0.63900000000001</v>
      </c>
      <c r="I61" s="24"/>
    </row>
    <row r="62" spans="1:9" ht="26.25" customHeight="1" x14ac:dyDescent="0.2">
      <c r="A62" s="81" t="s">
        <v>37</v>
      </c>
      <c r="B62" s="68">
        <f>B58*0.35</f>
        <v>80.224577999999994</v>
      </c>
      <c r="C62" s="68">
        <f>C58*0.35</f>
        <v>95.181449999999998</v>
      </c>
      <c r="D62" s="70">
        <f>C62-B62</f>
        <v>14.956872000000004</v>
      </c>
      <c r="E62" s="68">
        <f>E58*0.35</f>
        <v>95.628749999999997</v>
      </c>
      <c r="F62" s="82">
        <f>C62-E62</f>
        <v>-0.44729999999999848</v>
      </c>
    </row>
    <row r="63" spans="1:9" ht="18" x14ac:dyDescent="0.2">
      <c r="A63" s="71" t="s">
        <v>27</v>
      </c>
      <c r="B63" s="72">
        <f>SUM(B60:B62)</f>
        <v>229.21307999999999</v>
      </c>
      <c r="C63" s="72">
        <f>SUM(C60:C62)</f>
        <v>271.947</v>
      </c>
      <c r="D63" s="17">
        <f>SUM(D60:D62)</f>
        <v>42.733920000000012</v>
      </c>
      <c r="E63" s="72">
        <f>SUM(E60:E62)</f>
        <v>273.22500000000002</v>
      </c>
      <c r="F63" s="72">
        <f>SUM(F60:F62)</f>
        <v>-1.2780000000000129</v>
      </c>
    </row>
    <row r="64" spans="1:9" ht="13.5" customHeight="1" x14ac:dyDescent="0.2">
      <c r="A64" s="83"/>
      <c r="B64" s="84"/>
      <c r="C64" s="84"/>
      <c r="D64" s="85"/>
      <c r="E64" s="84"/>
      <c r="F64" s="86"/>
    </row>
    <row r="65" spans="1:12" ht="15" customHeight="1" x14ac:dyDescent="0.2">
      <c r="A65" s="128" t="s">
        <v>38</v>
      </c>
      <c r="B65" s="129"/>
      <c r="C65" s="129"/>
      <c r="D65" s="129"/>
      <c r="E65" s="129"/>
      <c r="F65" s="129"/>
      <c r="G65" s="87"/>
      <c r="H65" s="87"/>
    </row>
    <row r="66" spans="1:12" ht="30.75" customHeight="1" x14ac:dyDescent="0.2">
      <c r="A66" s="57"/>
      <c r="B66" s="88" t="s">
        <v>39</v>
      </c>
      <c r="C66" s="89" t="s">
        <v>40</v>
      </c>
      <c r="D66" s="10" t="s">
        <v>41</v>
      </c>
      <c r="E66" s="10" t="s">
        <v>42</v>
      </c>
      <c r="F66" s="10" t="s">
        <v>27</v>
      </c>
      <c r="G66" s="90"/>
      <c r="H66" s="90"/>
      <c r="I66" s="90"/>
    </row>
    <row r="67" spans="1:12" ht="14.25" customHeight="1" x14ac:dyDescent="0.2">
      <c r="A67" s="57"/>
      <c r="B67" s="59" t="s">
        <v>30</v>
      </c>
      <c r="C67" s="59" t="s">
        <v>30</v>
      </c>
      <c r="D67" s="59" t="s">
        <v>30</v>
      </c>
      <c r="E67" s="59" t="s">
        <v>30</v>
      </c>
      <c r="F67" s="59" t="s">
        <v>30</v>
      </c>
      <c r="G67" s="51"/>
      <c r="H67" s="51"/>
      <c r="I67" s="91"/>
    </row>
    <row r="68" spans="1:12" ht="20.25" customHeight="1" x14ac:dyDescent="0.2">
      <c r="A68" s="75" t="s">
        <v>43</v>
      </c>
      <c r="B68" s="29">
        <f>C39</f>
        <v>190.48929960000004</v>
      </c>
      <c r="C68" s="29">
        <f>C60</f>
        <v>40.792049999999996</v>
      </c>
      <c r="D68" s="70">
        <v>1.9259999999999999</v>
      </c>
      <c r="E68" s="70">
        <v>141.27799999999999</v>
      </c>
      <c r="F68" s="70">
        <f>B68+C68+D68+E68</f>
        <v>374.48534960000001</v>
      </c>
      <c r="G68" s="92"/>
      <c r="H68" s="93"/>
      <c r="I68" s="93"/>
      <c r="J68" s="24"/>
    </row>
    <row r="69" spans="1:12" ht="18" x14ac:dyDescent="0.2">
      <c r="A69" s="57" t="s">
        <v>44</v>
      </c>
      <c r="B69" s="29">
        <f>C40</f>
        <v>96.618718400000006</v>
      </c>
      <c r="C69" s="29">
        <f>C61</f>
        <v>135.9735</v>
      </c>
      <c r="D69" s="70">
        <v>6.42</v>
      </c>
      <c r="E69" s="70">
        <f>69.727+1.931</f>
        <v>71.658000000000001</v>
      </c>
      <c r="F69" s="70">
        <f t="shared" ref="F69:F76" si="7">B69+C69+D69+E69</f>
        <v>310.67021840000001</v>
      </c>
      <c r="G69" s="92"/>
      <c r="H69" s="93"/>
      <c r="I69" s="93"/>
      <c r="J69" s="24"/>
    </row>
    <row r="70" spans="1:12" ht="30" customHeight="1" x14ac:dyDescent="0.2">
      <c r="A70" s="81" t="s">
        <v>45</v>
      </c>
      <c r="B70" s="29">
        <f>C41</f>
        <v>74.488982000000007</v>
      </c>
      <c r="C70" s="70">
        <f>C62</f>
        <v>95.181449999999998</v>
      </c>
      <c r="D70" s="70">
        <v>4.4939999999999998</v>
      </c>
      <c r="E70" s="70">
        <f>53.636+1.609</f>
        <v>55.245000000000005</v>
      </c>
      <c r="F70" s="70">
        <f t="shared" si="7"/>
        <v>229.40943200000001</v>
      </c>
      <c r="G70" s="92"/>
      <c r="H70" s="93"/>
      <c r="I70" s="93"/>
    </row>
    <row r="71" spans="1:12" ht="31.5" customHeight="1" x14ac:dyDescent="0.2">
      <c r="A71" s="81" t="s">
        <v>46</v>
      </c>
      <c r="B71" s="29">
        <f>C42</f>
        <v>35.822000000000003</v>
      </c>
      <c r="C71" s="70">
        <v>0</v>
      </c>
      <c r="D71" s="70">
        <v>0</v>
      </c>
      <c r="E71" s="70">
        <v>15.723000000000001</v>
      </c>
      <c r="F71" s="70">
        <f t="shared" si="7"/>
        <v>51.545000000000002</v>
      </c>
      <c r="G71" s="92"/>
      <c r="H71" s="93"/>
      <c r="I71" s="93"/>
    </row>
    <row r="72" spans="1:12" ht="25.5" hidden="1" customHeight="1" x14ac:dyDescent="0.2">
      <c r="A72" s="94" t="s">
        <v>47</v>
      </c>
      <c r="B72" s="70">
        <v>0</v>
      </c>
      <c r="C72" s="70">
        <v>0</v>
      </c>
      <c r="D72" s="70"/>
      <c r="E72" s="70">
        <f t="shared" ref="E72:F77" si="8">B72+C72+D72</f>
        <v>0</v>
      </c>
      <c r="F72" s="70">
        <f t="shared" si="7"/>
        <v>0</v>
      </c>
      <c r="G72" s="92"/>
      <c r="H72" s="93"/>
      <c r="I72" s="93"/>
    </row>
    <row r="73" spans="1:12" ht="1.5" customHeight="1" x14ac:dyDescent="0.2">
      <c r="A73" s="81" t="s">
        <v>48</v>
      </c>
      <c r="B73" s="29">
        <v>0</v>
      </c>
      <c r="C73" s="69">
        <v>0</v>
      </c>
      <c r="D73" s="70"/>
      <c r="E73" s="70">
        <f t="shared" si="8"/>
        <v>0</v>
      </c>
      <c r="F73" s="70">
        <f t="shared" si="7"/>
        <v>0</v>
      </c>
      <c r="G73" s="92"/>
      <c r="H73" s="93"/>
      <c r="I73" s="93"/>
    </row>
    <row r="74" spans="1:12" ht="30" customHeight="1" x14ac:dyDescent="0.2">
      <c r="A74" s="75" t="s">
        <v>49</v>
      </c>
      <c r="B74" s="15">
        <f>SUM(B68:B73)</f>
        <v>397.41900000000004</v>
      </c>
      <c r="C74" s="15">
        <f>SUM(C68:C73)</f>
        <v>271.947</v>
      </c>
      <c r="D74" s="15">
        <f>SUM(D68:D71)</f>
        <v>12.84</v>
      </c>
      <c r="E74" s="15">
        <f>SUM(E68:E71)</f>
        <v>283.904</v>
      </c>
      <c r="F74" s="15">
        <f t="shared" si="7"/>
        <v>966.11</v>
      </c>
      <c r="G74" s="93"/>
      <c r="H74" s="93"/>
      <c r="I74" s="95"/>
    </row>
    <row r="75" spans="1:12" ht="17.25" customHeight="1" x14ac:dyDescent="0.2">
      <c r="A75" s="75" t="s">
        <v>50</v>
      </c>
      <c r="B75" s="70">
        <f>28.817+14.006+7.38</f>
        <v>50.203000000000003</v>
      </c>
      <c r="C75" s="70">
        <f>C56</f>
        <v>11.680999999999999</v>
      </c>
      <c r="D75" s="70">
        <v>0.53500000000000003</v>
      </c>
      <c r="E75" s="70">
        <v>0</v>
      </c>
      <c r="F75" s="70">
        <f>B75+C75+D75+E75</f>
        <v>62.418999999999997</v>
      </c>
      <c r="G75" s="92"/>
      <c r="H75" s="93"/>
      <c r="I75" s="95"/>
    </row>
    <row r="76" spans="1:12" ht="28.5" customHeight="1" x14ac:dyDescent="0.2">
      <c r="A76" s="113" t="s">
        <v>75</v>
      </c>
      <c r="B76" s="70">
        <f>600+13.718+47.779+18.163+2.953+14.781+5.407</f>
        <v>702.80099999999993</v>
      </c>
      <c r="C76" s="70">
        <f>8.402+6.759</f>
        <v>15.161</v>
      </c>
      <c r="D76" s="70">
        <v>0</v>
      </c>
      <c r="E76" s="70">
        <v>0</v>
      </c>
      <c r="F76" s="70">
        <f t="shared" si="7"/>
        <v>717.96199999999988</v>
      </c>
      <c r="G76" s="92"/>
      <c r="H76" s="93"/>
      <c r="I76" s="95"/>
    </row>
    <row r="77" spans="1:12" ht="27" hidden="1" customHeight="1" x14ac:dyDescent="0.2">
      <c r="A77" s="96" t="s">
        <v>48</v>
      </c>
      <c r="B77" s="70">
        <v>0</v>
      </c>
      <c r="C77" s="70">
        <v>0</v>
      </c>
      <c r="D77" s="14"/>
      <c r="E77" s="70">
        <f t="shared" si="8"/>
        <v>0</v>
      </c>
      <c r="F77" s="70">
        <f t="shared" si="8"/>
        <v>0</v>
      </c>
      <c r="G77" s="92"/>
      <c r="H77" s="93"/>
      <c r="I77" s="95"/>
    </row>
    <row r="78" spans="1:12" ht="18" x14ac:dyDescent="0.2">
      <c r="A78" s="71" t="s">
        <v>51</v>
      </c>
      <c r="B78" s="15">
        <f>SUM(B74:B77)</f>
        <v>1150.423</v>
      </c>
      <c r="C78" s="15">
        <f>SUM(C74:C76)</f>
        <v>298.78899999999999</v>
      </c>
      <c r="D78" s="15">
        <f>SUM(D74:D76)</f>
        <v>13.375</v>
      </c>
      <c r="E78" s="15">
        <f>SUM(E74:E76)</f>
        <v>283.904</v>
      </c>
      <c r="F78" s="15">
        <f>B78+C78+D78+E78</f>
        <v>1746.491</v>
      </c>
      <c r="G78" s="93"/>
      <c r="H78" s="93"/>
      <c r="I78" s="95"/>
    </row>
    <row r="79" spans="1:12" ht="3.75" customHeight="1" x14ac:dyDescent="0.2">
      <c r="A79" s="97" t="s">
        <v>3</v>
      </c>
      <c r="B79" s="98"/>
      <c r="C79" s="98"/>
      <c r="D79" s="98"/>
      <c r="E79" s="98"/>
      <c r="F79" s="99">
        <v>50</v>
      </c>
      <c r="L79" s="24">
        <f>L74-B74</f>
        <v>-397.41900000000004</v>
      </c>
    </row>
    <row r="80" spans="1:12" ht="16" x14ac:dyDescent="0.2">
      <c r="A80" s="100" t="s">
        <v>52</v>
      </c>
      <c r="B80" s="101"/>
      <c r="C80" s="101"/>
      <c r="D80" s="101"/>
      <c r="E80" s="101"/>
      <c r="F80" s="102" t="s">
        <v>3</v>
      </c>
      <c r="G80" s="103"/>
      <c r="H80" s="104"/>
    </row>
    <row r="81" spans="1:10" ht="73.5" customHeight="1" x14ac:dyDescent="0.2">
      <c r="A81" s="117" t="s">
        <v>79</v>
      </c>
      <c r="B81" s="117"/>
      <c r="C81" s="117"/>
      <c r="D81" s="117"/>
      <c r="E81" s="117"/>
      <c r="F81" s="117"/>
      <c r="G81" s="105"/>
      <c r="H81" s="105"/>
    </row>
    <row r="82" spans="1:10" ht="30" customHeight="1" x14ac:dyDescent="0.2">
      <c r="A82" s="117" t="s">
        <v>78</v>
      </c>
      <c r="B82" s="117"/>
      <c r="C82" s="117"/>
      <c r="D82" s="117"/>
      <c r="E82" s="117"/>
      <c r="F82" s="117"/>
      <c r="G82" s="105"/>
      <c r="H82" s="105"/>
    </row>
    <row r="83" spans="1:10" ht="0.75" hidden="1" customHeight="1" x14ac:dyDescent="0.2">
      <c r="A83" s="121" t="s">
        <v>53</v>
      </c>
      <c r="B83" s="121"/>
      <c r="C83" s="121"/>
      <c r="D83" s="121"/>
      <c r="E83" s="121"/>
      <c r="F83" s="121"/>
      <c r="G83" s="104"/>
      <c r="H83" s="104"/>
    </row>
    <row r="84" spans="1:10" ht="17" x14ac:dyDescent="0.2">
      <c r="A84" s="116" t="s">
        <v>54</v>
      </c>
      <c r="B84" s="116"/>
      <c r="C84" s="116"/>
      <c r="D84" s="107"/>
      <c r="E84" s="107" t="s">
        <v>3</v>
      </c>
      <c r="F84" s="107"/>
      <c r="G84" s="104"/>
      <c r="H84" s="104"/>
    </row>
    <row r="85" spans="1:10" ht="30" customHeight="1" x14ac:dyDescent="0.2">
      <c r="A85" s="117" t="s">
        <v>69</v>
      </c>
      <c r="B85" s="117"/>
      <c r="C85" s="117"/>
      <c r="D85" s="117"/>
      <c r="E85" s="117"/>
      <c r="F85" s="117"/>
      <c r="G85" s="105"/>
      <c r="H85" s="105"/>
    </row>
    <row r="86" spans="1:10" ht="16" x14ac:dyDescent="0.2">
      <c r="A86" s="108" t="s">
        <v>55</v>
      </c>
      <c r="B86" s="106"/>
      <c r="C86" s="106"/>
      <c r="D86" s="106"/>
      <c r="E86" s="106"/>
      <c r="F86" s="106"/>
      <c r="G86" s="104"/>
      <c r="H86" s="104"/>
    </row>
    <row r="87" spans="1:10" ht="30" customHeight="1" x14ac:dyDescent="0.2">
      <c r="A87" s="118" t="s">
        <v>56</v>
      </c>
      <c r="B87" s="118"/>
      <c r="C87" s="118"/>
      <c r="D87" s="118"/>
      <c r="E87" s="118"/>
      <c r="F87" s="118"/>
      <c r="G87" s="106"/>
      <c r="H87" s="106"/>
    </row>
    <row r="88" spans="1:10" ht="17" x14ac:dyDescent="0.2">
      <c r="A88" s="109" t="s">
        <v>57</v>
      </c>
      <c r="B88" s="110"/>
      <c r="C88" s="110"/>
      <c r="D88" s="110"/>
      <c r="E88" s="110"/>
      <c r="F88" s="110"/>
      <c r="G88" s="104"/>
      <c r="H88" s="104"/>
    </row>
    <row r="89" spans="1:10" ht="3.75" customHeight="1" x14ac:dyDescent="0.2">
      <c r="A89" s="109"/>
      <c r="B89" s="110"/>
      <c r="C89" s="110"/>
      <c r="D89" s="110"/>
      <c r="E89" s="110"/>
      <c r="F89" s="110"/>
      <c r="G89" s="104"/>
      <c r="H89" s="104"/>
    </row>
    <row r="90" spans="1:10" ht="16" x14ac:dyDescent="0.2">
      <c r="A90" s="119" t="s">
        <v>81</v>
      </c>
      <c r="B90" s="119"/>
      <c r="C90" s="110" t="s">
        <v>3</v>
      </c>
      <c r="D90" s="110"/>
      <c r="E90" s="110"/>
      <c r="F90" s="110"/>
      <c r="G90" s="104"/>
      <c r="H90" s="104"/>
    </row>
    <row r="91" spans="1:10" ht="16" x14ac:dyDescent="0.2">
      <c r="A91" s="120" t="s">
        <v>58</v>
      </c>
      <c r="B91" s="120"/>
      <c r="C91" s="120"/>
      <c r="D91" s="110"/>
      <c r="E91" s="110"/>
      <c r="F91" s="110"/>
      <c r="G91" s="104"/>
      <c r="H91" s="104"/>
      <c r="J91" t="s">
        <v>3</v>
      </c>
    </row>
    <row r="92" spans="1:10" ht="16" x14ac:dyDescent="0.2">
      <c r="A92" s="1" t="s">
        <v>68</v>
      </c>
      <c r="B92" s="110"/>
      <c r="C92" s="110"/>
      <c r="D92" s="110"/>
      <c r="E92" s="110"/>
      <c r="F92" s="110"/>
      <c r="G92" s="104"/>
      <c r="H92" s="104"/>
    </row>
    <row r="93" spans="1:10" x14ac:dyDescent="0.2">
      <c r="A93" s="111"/>
      <c r="B93" s="111"/>
      <c r="C93" s="111"/>
      <c r="D93" s="111"/>
      <c r="E93" s="111"/>
      <c r="F93" s="111"/>
    </row>
    <row r="101" spans="1:1" x14ac:dyDescent="0.2">
      <c r="A101" t="s">
        <v>3</v>
      </c>
    </row>
  </sheetData>
  <mergeCells count="41">
    <mergeCell ref="F26:F27"/>
    <mergeCell ref="A1:F1"/>
    <mergeCell ref="A2:F2"/>
    <mergeCell ref="A3:F3"/>
    <mergeCell ref="A5:F5"/>
    <mergeCell ref="A6:F6"/>
    <mergeCell ref="A16:F16"/>
    <mergeCell ref="A26:A27"/>
    <mergeCell ref="B26:B27"/>
    <mergeCell ref="C26:C27"/>
    <mergeCell ref="D26:D27"/>
    <mergeCell ref="E26:E27"/>
    <mergeCell ref="F32:F33"/>
    <mergeCell ref="A29:A30"/>
    <mergeCell ref="B29:B30"/>
    <mergeCell ref="C29:C30"/>
    <mergeCell ref="D29:D30"/>
    <mergeCell ref="E29:E30"/>
    <mergeCell ref="F29:F30"/>
    <mergeCell ref="A32:A33"/>
    <mergeCell ref="B32:B33"/>
    <mergeCell ref="C32:C33"/>
    <mergeCell ref="D32:D33"/>
    <mergeCell ref="E32:E33"/>
    <mergeCell ref="A83:F83"/>
    <mergeCell ref="A43:A44"/>
    <mergeCell ref="B43:B44"/>
    <mergeCell ref="C43:C44"/>
    <mergeCell ref="D43:D44"/>
    <mergeCell ref="E43:E44"/>
    <mergeCell ref="F43:F44"/>
    <mergeCell ref="B48:D48"/>
    <mergeCell ref="A49:F49"/>
    <mergeCell ref="A65:F65"/>
    <mergeCell ref="A81:F81"/>
    <mergeCell ref="A82:F82"/>
    <mergeCell ref="A84:C84"/>
    <mergeCell ref="A85:F85"/>
    <mergeCell ref="A87:F87"/>
    <mergeCell ref="A90:B90"/>
    <mergeCell ref="A91:C91"/>
  </mergeCells>
  <printOptions horizontalCentered="1" verticalCentered="1"/>
  <pageMargins left="0.51181102362204722" right="0.51181102362204722" top="0.55118110236220474" bottom="0.94488188976377963" header="0.31496062992125984" footer="0.31496062992125984"/>
  <pageSetup paperSize="9" scale="80" fitToHeight="0" orientation="portrait" r:id="rId1"/>
  <rowBreaks count="1" manualBreakCount="1">
    <brk id="45" max="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July '23</vt:lpstr>
      <vt:lpstr>'July ''23'!Print_Area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2023-08-22T13:11:56Z</cp:lastPrinted>
  <dcterms:created xsi:type="dcterms:W3CDTF">2023-07-20T10:27:10Z</dcterms:created>
  <dcterms:modified xsi:type="dcterms:W3CDTF">2023-08-23T08:30:06Z</dcterms:modified>
</cp:coreProperties>
</file>