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akintundeoyebode/Documents/Ekiti State Ministry of Finance/FAAC/April 2023/"/>
    </mc:Choice>
  </mc:AlternateContent>
  <xr:revisionPtr revIDLastSave="0" documentId="8_{EA321D11-FBBA-9C46-B4B6-5067CE55766A}" xr6:coauthVersionLast="47" xr6:coauthVersionMax="47" xr10:uidLastSave="{00000000-0000-0000-0000-000000000000}"/>
  <bookViews>
    <workbookView xWindow="0" yWindow="500" windowWidth="20740" windowHeight="11040" xr2:uid="{ACF7C1D1-06CC-4458-BF54-D44461585566}"/>
  </bookViews>
  <sheets>
    <sheet name="Apr '23" sheetId="1" r:id="rId1"/>
  </sheets>
  <definedNames>
    <definedName name="_xlnm.Print_Area" localSheetId="0">'Apr ''23'!$A$1:$F$90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C73" i="1"/>
  <c r="D52" i="1"/>
  <c r="F52" i="1"/>
  <c r="C55" i="1"/>
  <c r="B40" i="1"/>
  <c r="B73" i="1" l="1"/>
  <c r="E73" i="1" s="1"/>
  <c r="B72" i="1"/>
  <c r="E72" i="1" s="1"/>
  <c r="E74" i="1"/>
  <c r="E70" i="1"/>
  <c r="E69" i="1"/>
  <c r="E34" i="1"/>
  <c r="E11" i="1"/>
  <c r="C72" i="1"/>
  <c r="D71" i="1"/>
  <c r="C34" i="1"/>
  <c r="F29" i="1" l="1"/>
  <c r="D75" i="1" l="1"/>
  <c r="E55" i="1"/>
  <c r="E59" i="1" s="1"/>
  <c r="E19" i="1"/>
  <c r="E26" i="1" s="1"/>
  <c r="B68" i="1"/>
  <c r="E68" i="1" s="1"/>
  <c r="F54" i="1"/>
  <c r="B54" i="1"/>
  <c r="D54" i="1" s="1"/>
  <c r="F53" i="1"/>
  <c r="D53" i="1"/>
  <c r="F51" i="1"/>
  <c r="D51" i="1"/>
  <c r="D40" i="1"/>
  <c r="D34" i="1"/>
  <c r="F33" i="1"/>
  <c r="D33" i="1"/>
  <c r="F32" i="1"/>
  <c r="D32" i="1"/>
  <c r="F30" i="1"/>
  <c r="D30" i="1"/>
  <c r="F27" i="1"/>
  <c r="D27" i="1"/>
  <c r="F24" i="1"/>
  <c r="D24" i="1"/>
  <c r="F23" i="1"/>
  <c r="D23" i="1"/>
  <c r="F22" i="1"/>
  <c r="D22" i="1"/>
  <c r="F21" i="1"/>
  <c r="D21" i="1"/>
  <c r="F20" i="1"/>
  <c r="D20" i="1"/>
  <c r="F13" i="1"/>
  <c r="F12" i="1"/>
  <c r="D12" i="1"/>
  <c r="C11" i="1"/>
  <c r="B11" i="1"/>
  <c r="B14" i="1" s="1"/>
  <c r="B19" i="1" s="1"/>
  <c r="B26" i="1" s="1"/>
  <c r="B35" i="1" s="1"/>
  <c r="F10" i="1"/>
  <c r="D10" i="1"/>
  <c r="F9" i="1"/>
  <c r="D9" i="1"/>
  <c r="B55" i="1" l="1"/>
  <c r="B58" i="1" s="1"/>
  <c r="B59" i="1"/>
  <c r="D11" i="1"/>
  <c r="E35" i="1"/>
  <c r="F55" i="1"/>
  <c r="E14" i="1"/>
  <c r="F11" i="1"/>
  <c r="F34" i="1"/>
  <c r="C58" i="1"/>
  <c r="E58" i="1"/>
  <c r="C19" i="1"/>
  <c r="C57" i="1"/>
  <c r="E57" i="1"/>
  <c r="C59" i="1"/>
  <c r="C14" i="1"/>
  <c r="B41" i="1"/>
  <c r="D55" i="1" l="1"/>
  <c r="B57" i="1"/>
  <c r="B60" i="1" s="1"/>
  <c r="E39" i="1"/>
  <c r="E38" i="1"/>
  <c r="E37" i="1"/>
  <c r="C66" i="1"/>
  <c r="F58" i="1"/>
  <c r="D58" i="1"/>
  <c r="F19" i="1"/>
  <c r="F26" i="1" s="1"/>
  <c r="F35" i="1" s="1"/>
  <c r="D19" i="1"/>
  <c r="D26" i="1" s="1"/>
  <c r="D35" i="1" s="1"/>
  <c r="C26" i="1"/>
  <c r="C35" i="1" s="1"/>
  <c r="D14" i="1"/>
  <c r="F14" i="1"/>
  <c r="C67" i="1"/>
  <c r="D59" i="1"/>
  <c r="F59" i="1"/>
  <c r="E60" i="1"/>
  <c r="C65" i="1"/>
  <c r="F57" i="1"/>
  <c r="C60" i="1"/>
  <c r="D57" i="1" l="1"/>
  <c r="D60" i="1" s="1"/>
  <c r="E41" i="1"/>
  <c r="F60" i="1"/>
  <c r="C38" i="1"/>
  <c r="F38" i="1" s="1"/>
  <c r="C39" i="1"/>
  <c r="F39" i="1" s="1"/>
  <c r="C37" i="1"/>
  <c r="F37" i="1" s="1"/>
  <c r="C71" i="1"/>
  <c r="F41" i="1" l="1"/>
  <c r="C75" i="1"/>
  <c r="D38" i="1"/>
  <c r="B66" i="1"/>
  <c r="E66" i="1" s="1"/>
  <c r="B65" i="1"/>
  <c r="E65" i="1" s="1"/>
  <c r="C41" i="1"/>
  <c r="D37" i="1"/>
  <c r="B67" i="1"/>
  <c r="E67" i="1" s="1"/>
  <c r="D39" i="1"/>
  <c r="D41" i="1" l="1"/>
  <c r="B71" i="1"/>
  <c r="E71" i="1" s="1"/>
  <c r="L76" i="1" l="1"/>
  <c r="B75" i="1"/>
  <c r="E75" i="1" s="1"/>
</calcChain>
</file>

<file path=xl/sharedStrings.xml><?xml version="1.0" encoding="utf-8"?>
<sst xmlns="http://schemas.openxmlformats.org/spreadsheetml/2006/main" count="122" uniqueCount="81">
  <si>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</si>
  <si>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</si>
  <si>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</si>
  <si>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</si>
  <si>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</si>
  <si>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</si>
  <si>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</si>
  <si>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</si>
  <si>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</si>
  <si>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</si>
  <si>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</si>
  <si>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</si>
  <si>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</si>
  <si>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</si>
  <si>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</si>
  <si>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</si>
  <si>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(iv) Savings (Non-Oil Excess Revenue)</t>
  </si>
  <si>
    <t xml:space="preserve">Less:  (i) Part of Refund; 20% of amount due to States from withdrawals from ECA (2009-2015)                                            </t>
  </si>
  <si>
    <t>Net Statutory Allocation</t>
  </si>
  <si>
    <t>Less:  Transfer to NMDPRA</t>
  </si>
  <si>
    <t>Net Statutory Allocation for Distribution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</si>
  <si>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</si>
  <si>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</si>
  <si>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</si>
  <si>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</si>
  <si>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</si>
  <si>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</si>
  <si>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</si>
  <si>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</si>
  <si>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</si>
  <si>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</si>
  <si>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</si>
  <si>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</si>
  <si>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</si>
  <si>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</si>
  <si>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Statutory Revenue</t>
  </si>
  <si>
    <t>VAT</t>
  </si>
  <si>
    <t>EMTL</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</si>
  <si>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</si>
  <si>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</si>
  <si>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</si>
  <si>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</si>
  <si>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</si>
  <si>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</si>
  <si>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</si>
  <si>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</si>
  <si>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</si>
  <si>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</si>
  <si>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</si>
  <si>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</si>
  <si>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</si>
  <si>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</si>
  <si>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</si>
  <si>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t>Less: Recovery of WHT ifo States</t>
  </si>
  <si>
    <t>Less: (i) 13% Derivation Refund on withdrawals from ECA</t>
  </si>
  <si>
    <t>Less: (ii) 13% Refunds on Subsidy, Priority Projects &amp; Police Trust Fund(1999 - Dec 2021)</t>
  </si>
  <si>
    <t>Feb.</t>
  </si>
  <si>
    <t>Budget 2023</t>
  </si>
  <si>
    <t xml:space="preserve">  Federation Account Allocation Committee Meeting for the month of April, 2023</t>
  </si>
  <si>
    <t xml:space="preserve">I hereby present the summary of the Federation Account Revenue along with the relevant statements/annexures for the month of March, 2023 in accordance with the existing laws/statutes and relevant revenue allocation formulae for distribution in the month of April, 2023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</si>
  <si>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March, 2023</t>
    </r>
  </si>
  <si>
    <t>Mar.</t>
  </si>
  <si>
    <t xml:space="preserve">Diff. Mar. &amp; Feb.  </t>
  </si>
  <si>
    <r>
      <t xml:space="preserve">Derivation(13% of Mineral Revenue) </t>
    </r>
    <r>
      <rPr>
        <b/>
        <sz val="10.5"/>
        <rFont val="Arial"/>
        <family val="2"/>
      </rPr>
      <t>(N270.015)</t>
    </r>
  </si>
  <si>
    <t>For the month of March, 2023, the gross revenue available from the Value Added Tax (VAT) was =N=218.786 billion as against =N=240.799 billion distributed in the preceeding month, resulting in a decrease of =N=22.013 billion. The distribution is as follows:</t>
  </si>
  <si>
    <r>
      <t xml:space="preserve">Less: Alloc. to NEDC Project </t>
    </r>
    <r>
      <rPr>
        <b/>
        <sz val="11"/>
        <color indexed="8"/>
        <rFont val="Arial"/>
        <family val="2"/>
      </rPr>
      <t>(3% of N208.962)</t>
    </r>
  </si>
  <si>
    <t xml:space="preserve">The next Federation Account Allocation Committee (FAAC) Meeting is proposed for Wednesday 17th and Thursday 18th of May, 2023 </t>
  </si>
  <si>
    <t>Sylva Okolieaboh, FCA</t>
  </si>
  <si>
    <t>Acting Accountant General of the Federation</t>
  </si>
  <si>
    <t>19th April, 2023</t>
  </si>
  <si>
    <r>
      <t>Less:  (iv) 4% Cost of Collection NUPRC (</t>
    </r>
    <r>
      <rPr>
        <b/>
        <sz val="11"/>
        <color indexed="8"/>
        <rFont val="Arial"/>
        <family val="2"/>
      </rPr>
      <t>N159.025 billion</t>
    </r>
    <r>
      <rPr>
        <sz val="11"/>
        <color indexed="8"/>
        <rFont val="Arial"/>
        <family val="2"/>
      </rPr>
      <t xml:space="preserve">)                           </t>
    </r>
  </si>
  <si>
    <r>
      <t>Less: (iii) 7% Cost of Collection NCS  (</t>
    </r>
    <r>
      <rPr>
        <b/>
        <sz val="11"/>
        <color indexed="8"/>
        <rFont val="Arial"/>
        <family val="2"/>
      </rPr>
      <t>134.401 billion</t>
    </r>
    <r>
      <rPr>
        <sz val="11"/>
        <color indexed="8"/>
        <rFont val="Arial"/>
        <family val="2"/>
      </rPr>
      <t>).</t>
    </r>
  </si>
  <si>
    <r>
      <t xml:space="preserve">Less: (ii) 4% Cost of Collection FIRS </t>
    </r>
    <r>
      <rPr>
        <b/>
        <sz val="11"/>
        <color indexed="8"/>
        <rFont val="Arial"/>
        <family val="2"/>
      </rPr>
      <t>(N156.887 billion)</t>
    </r>
    <r>
      <rPr>
        <sz val="11"/>
        <color indexed="8"/>
        <rFont val="Arial"/>
        <family val="2"/>
      </rPr>
      <t xml:space="preserve">                            </t>
    </r>
  </si>
  <si>
    <t>Less: (iii)  13% Refunds on Subsidy &amp; Priority Projects (2023)</t>
  </si>
  <si>
    <t>Less: Refund to FIRS on Cost of Collection</t>
  </si>
  <si>
    <t xml:space="preserve">The gross statutory revenue of =N=638.673 billion received for the month was higher than the sum of =N=487.106 billion received in the previous month by =N=151.567 billion. Petroleum Profit Tax (PPT), Companies Income Tax (CIT), Oil and Gas Royalties, Import and Excise Duties, Electronic Money Transfer Levy (EMTL increased remarkably while Value Added Tax (VAT) decreased considerably </t>
  </si>
  <si>
    <t xml:space="preserve">The Distributable Statutory Revenue for the month is =N=497.448 billion, VAT is =N=202.693 billion and EMTL is =N=14.488 billion bringing the total to =N=714.629 billion.                                                                                                                                                                                                                                                                                                                                                                                                                                      </t>
  </si>
  <si>
    <r>
      <t>Less: 4% Cost of collection-</t>
    </r>
    <r>
      <rPr>
        <b/>
        <sz val="10"/>
        <color indexed="8"/>
        <rFont val="Arial"/>
        <family val="2"/>
      </rPr>
      <t>FIRS &amp; NCS (VAT)</t>
    </r>
    <r>
      <rPr>
        <sz val="10"/>
        <color indexed="8"/>
        <rFont val="Arial"/>
        <family val="2"/>
      </rPr>
      <t xml:space="preserve"> (</t>
    </r>
    <r>
      <rPr>
        <b/>
        <sz val="10"/>
        <color indexed="8"/>
        <rFont val="Arial"/>
        <family val="2"/>
      </rPr>
      <t>4% of N218.786-N1.117</t>
    </r>
    <r>
      <rPr>
        <sz val="10"/>
        <color indexed="8"/>
        <rFont val="Arial"/>
        <family val="2"/>
      </rPr>
      <t xml:space="preserve">) </t>
    </r>
  </si>
  <si>
    <t>Summary of Distribution to the three tiers of Govt. (Inclusive of Cost of Collection to NCS, NUPRC, FIRS and Refunds)</t>
  </si>
  <si>
    <t>Add back: Transfers, Refunds and Consultancy fees</t>
  </si>
  <si>
    <t>Less: Consultancy fees on VAT recovered by consultants engaged by RMAFC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</si>
</sst>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5"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b/>
      <sz val="8"/>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b/>
      <sz val="9.5"/>
      <color indexed="8"/>
      <name val="Arial"/>
      <family val="2"/>
    </font>
    <font>
      <b/>
      <u/>
      <sz val="10.5"/>
      <color indexed="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1" fillId="0" borderId="0" applyFont="0" applyFill="0" applyBorder="0" applyAlignment="0" applyProtection="0"/>
  </cellStyleXfs>
  <cellXfs count="144">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4" fillId="0" borderId="2" xfId="0" applyNumberFormat="1" applyFont="1" applyBorder="1" applyAlignment="1">
      <alignment horizontal="left"/>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22" fillId="0" borderId="6" xfId="0" applyNumberFormat="1" applyFont="1" applyBorder="1" applyAlignment="1">
      <alignment horizontal="justify" vertical="top"/>
    </xf>
    <xf numFmtId="165" fontId="18" fillId="0" borderId="6" xfId="0" applyNumberFormat="1" applyFont="1" applyBorder="1" applyAlignment="1">
      <alignment horizontal="center" wrapText="1"/>
    </xf>
    <xf numFmtId="165" fontId="23" fillId="0" borderId="0" xfId="0" applyNumberFormat="1" applyFont="1" applyAlignment="1">
      <alignment horizontal="center"/>
    </xf>
    <xf numFmtId="165" fontId="22" fillId="0" borderId="2" xfId="0" applyNumberFormat="1" applyFont="1" applyBorder="1" applyAlignment="1">
      <alignment horizontal="left" vertical="top" wrapText="1"/>
    </xf>
    <xf numFmtId="165" fontId="19"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4"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6" fillId="0" borderId="0" xfId="0" applyNumberFormat="1" applyFont="1" applyAlignment="1">
      <alignment horizontal="center" vertical="top" wrapText="1"/>
    </xf>
    <xf numFmtId="165" fontId="27" fillId="0" borderId="0" xfId="0" applyNumberFormat="1" applyFont="1" applyAlignment="1">
      <alignment horizontal="justify"/>
    </xf>
    <xf numFmtId="165" fontId="28" fillId="0" borderId="0" xfId="0" applyNumberFormat="1" applyFont="1"/>
    <xf numFmtId="0" fontId="29" fillId="0" borderId="0" xfId="0" applyFont="1"/>
    <xf numFmtId="165" fontId="30" fillId="0" borderId="0" xfId="0" applyNumberFormat="1" applyFont="1" applyAlignment="1">
      <alignment wrapText="1"/>
    </xf>
    <xf numFmtId="165" fontId="22" fillId="0" borderId="2" xfId="0" applyNumberFormat="1" applyFont="1" applyBorder="1"/>
    <xf numFmtId="165" fontId="31"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3" fillId="0" borderId="2" xfId="0" applyNumberFormat="1" applyFont="1" applyBorder="1" applyAlignment="1">
      <alignment horizontal="center"/>
    </xf>
    <xf numFmtId="165" fontId="31" fillId="0" borderId="2" xfId="0" applyNumberFormat="1" applyFont="1" applyBorder="1" applyAlignment="1">
      <alignment horizontal="center"/>
    </xf>
    <xf numFmtId="165" fontId="34" fillId="0" borderId="2" xfId="0" applyNumberFormat="1" applyFont="1" applyBorder="1" applyAlignment="1">
      <alignment horizontal="center"/>
    </xf>
    <xf numFmtId="165" fontId="22" fillId="0" borderId="2" xfId="0" applyNumberFormat="1" applyFont="1" applyBorder="1" applyAlignment="1">
      <alignment horizontal="left"/>
    </xf>
    <xf numFmtId="165" fontId="35" fillId="0" borderId="2" xfId="0" applyNumberFormat="1" applyFont="1" applyBorder="1" applyAlignment="1">
      <alignment horizontal="center"/>
    </xf>
    <xf numFmtId="165" fontId="22"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8"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2" fillId="0" borderId="2" xfId="0" applyNumberFormat="1" applyFont="1" applyBorder="1" applyAlignment="1">
      <alignment wrapText="1"/>
    </xf>
    <xf numFmtId="165" fontId="18" fillId="0" borderId="2" xfId="2" applyNumberFormat="1" applyFont="1" applyBorder="1" applyAlignment="1">
      <alignment horizontal="center"/>
    </xf>
    <xf numFmtId="165" fontId="22"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2"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7" xfId="0" applyNumberFormat="1" applyFont="1" applyBorder="1"/>
    <xf numFmtId="165" fontId="26" fillId="0" borderId="8" xfId="0" applyNumberFormat="1" applyFont="1" applyBorder="1" applyAlignment="1">
      <alignment horizontal="center" wrapText="1"/>
    </xf>
    <xf numFmtId="165" fontId="26" fillId="0" borderId="8" xfId="0" applyNumberFormat="1" applyFont="1" applyBorder="1" applyAlignment="1">
      <alignment horizontal="center"/>
    </xf>
    <xf numFmtId="165" fontId="26" fillId="0" borderId="9" xfId="0" applyNumberFormat="1" applyFont="1" applyBorder="1" applyAlignment="1">
      <alignment horizontal="center" wrapText="1"/>
    </xf>
    <xf numFmtId="165" fontId="33"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8" fillId="0" borderId="0" xfId="0" applyNumberFormat="1" applyFont="1" applyAlignment="1">
      <alignment horizontal="center"/>
    </xf>
    <xf numFmtId="165" fontId="10" fillId="0" borderId="0" xfId="0" applyNumberFormat="1" applyFont="1" applyAlignment="1">
      <alignment horizontal="center"/>
    </xf>
    <xf numFmtId="165" fontId="37" fillId="0" borderId="2" xfId="0" applyNumberFormat="1" applyFont="1" applyBorder="1" applyAlignment="1">
      <alignment vertical="top" wrapText="1"/>
    </xf>
    <xf numFmtId="165" fontId="26" fillId="0" borderId="0" xfId="0" applyNumberFormat="1" applyFont="1" applyAlignment="1">
      <alignment horizontal="center"/>
    </xf>
    <xf numFmtId="165" fontId="19" fillId="0" borderId="2" xfId="0" applyNumberFormat="1" applyFont="1" applyBorder="1" applyAlignment="1">
      <alignment wrapText="1"/>
    </xf>
    <xf numFmtId="165" fontId="9" fillId="0" borderId="0" xfId="0" applyNumberFormat="1" applyFont="1"/>
    <xf numFmtId="165" fontId="38" fillId="0" borderId="0" xfId="0" applyNumberFormat="1" applyFont="1" applyAlignment="1">
      <alignment horizontal="center"/>
    </xf>
    <xf numFmtId="165" fontId="22" fillId="0" borderId="0" xfId="0" applyNumberFormat="1" applyFont="1" applyAlignment="1">
      <alignment horizontal="center"/>
    </xf>
    <xf numFmtId="165" fontId="3" fillId="0" borderId="0" xfId="0" applyNumberFormat="1" applyFont="1"/>
    <xf numFmtId="165" fontId="39" fillId="0" borderId="0" xfId="0" applyNumberFormat="1" applyFont="1" applyAlignment="1">
      <alignment horizontal="center"/>
    </xf>
    <xf numFmtId="165" fontId="17" fillId="0" borderId="0" xfId="0" applyNumberFormat="1" applyFont="1" applyAlignment="1">
      <alignment horizontal="center"/>
    </xf>
    <xf numFmtId="165" fontId="40" fillId="0" borderId="0" xfId="0" applyNumberFormat="1" applyFont="1"/>
    <xf numFmtId="0" fontId="40"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1" fillId="0" borderId="0" xfId="0" applyFont="1"/>
    <xf numFmtId="0" fontId="42" fillId="0" borderId="0" xfId="0" applyFont="1"/>
    <xf numFmtId="165" fontId="11" fillId="0" borderId="0" xfId="0" applyNumberFormat="1" applyFont="1" applyAlignment="1">
      <alignment horizontal="center"/>
    </xf>
    <xf numFmtId="165" fontId="6" fillId="0" borderId="2" xfId="0" applyNumberFormat="1" applyFont="1" applyBorder="1" applyAlignment="1">
      <alignment horizontal="left" wrapText="1"/>
    </xf>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43" fillId="0" borderId="4" xfId="0" applyNumberFormat="1" applyFont="1" applyBorder="1" applyAlignment="1">
      <alignment horizontal="justify" vertical="top"/>
    </xf>
    <xf numFmtId="165" fontId="43" fillId="0" borderId="5" xfId="0" applyNumberFormat="1" applyFont="1" applyBorder="1" applyAlignment="1">
      <alignment horizontal="justify" vertical="top"/>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22" fillId="0" borderId="4" xfId="0" applyNumberFormat="1" applyFont="1" applyBorder="1" applyAlignment="1">
      <alignment horizontal="justify" vertical="top"/>
    </xf>
    <xf numFmtId="165" fontId="22" fillId="0" borderId="5" xfId="0" applyNumberFormat="1" applyFont="1" applyBorder="1" applyAlignment="1">
      <alignment horizontal="justify" vertical="top"/>
    </xf>
    <xf numFmtId="165" fontId="22" fillId="0" borderId="4" xfId="0" applyNumberFormat="1" applyFont="1" applyBorder="1" applyAlignment="1">
      <alignment horizontal="left" vertical="top" wrapText="1"/>
    </xf>
    <xf numFmtId="165" fontId="22" fillId="0" borderId="5" xfId="0" applyNumberFormat="1" applyFont="1" applyBorder="1" applyAlignment="1">
      <alignment horizontal="left" vertical="top" wrapText="1"/>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0" fillId="0" borderId="1" xfId="0" applyNumberFormat="1" applyFont="1" applyBorder="1" applyAlignment="1">
      <alignment horizontal="left" wrapText="1"/>
    </xf>
    <xf numFmtId="165" fontId="44" fillId="0" borderId="10" xfId="0" applyNumberFormat="1" applyFont="1" applyBorder="1" applyAlignment="1">
      <alignment horizontal="center" wrapText="1"/>
    </xf>
    <xf numFmtId="165" fontId="44" fillId="0" borderId="3" xfId="0" applyNumberFormat="1" applyFont="1" applyBorder="1" applyAlignment="1">
      <alignment horizontal="center" wrapText="1"/>
    </xf>
    <xf numFmtId="0" fontId="5" fillId="0" borderId="0" xfId="0" applyFont="1" applyAlignment="1">
      <alignment horizontal="left" wrapText="1"/>
    </xf>
    <xf numFmtId="0" fontId="3" fillId="0" borderId="0" xfId="0" applyFont="1" applyAlignment="1">
      <alignmen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cellXfs>
  <cellStyles count="3">
    <cellStyle name="Comma" xfId="1" builtinId="3"/>
    <cellStyle name="Comma 2 2" xfId="2" xr:uid="{2742E36D-9851-434E-9ED3-5F002CDF8C3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FA0E5893-AA9D-4982-B512-CF7117F536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98893067-64A8-4D93-997B-215EA4CC16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1E8BFB4D-5D5D-4196-A63A-C6F3E6B72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80919E25-76C7-4768-87ED-FEEDD8ACD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BB804409-1DD0-4FC5-81F7-ACE4D93B0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2B815E3-7ABB-45BA-90C1-3ECFEECDB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B5376DE1-1F3C-42BF-A869-AB3804C98E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B5780634-6EF9-4B08-8D07-F12916675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633C-EDFE-476D-A84B-F4927B49AB4C}">
  <dimension ref="A1:L98"/>
  <sheetViews>
    <sheetView tabSelected="1" topLeftCell="A78" zoomScale="120" zoomScaleNormal="120" workbookViewId="0">
      <selection activeCell="A84" sqref="A84:F84"/>
    </sheetView>
  </sheetViews>
  <sheetFormatPr baseColWidth="10" defaultColWidth="8.83203125" defaultRowHeight="15" x14ac:dyDescent="0.2"/>
  <cols>
    <col min="1" max="1" width="34.66406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17" t="s">
        <v>0</v>
      </c>
      <c r="B1" s="117"/>
      <c r="C1" s="117"/>
      <c r="D1" s="117"/>
      <c r="E1" s="117"/>
      <c r="F1" s="117"/>
      <c r="G1" s="1"/>
      <c r="H1" s="1"/>
    </row>
    <row r="2" spans="1:10" ht="15.75" customHeight="1" x14ac:dyDescent="0.2">
      <c r="A2" s="118" t="s">
        <v>1</v>
      </c>
      <c r="B2" s="118"/>
      <c r="C2" s="118"/>
      <c r="D2" s="118"/>
      <c r="E2" s="118"/>
      <c r="F2" s="118"/>
      <c r="G2" s="3"/>
      <c r="H2" s="3"/>
    </row>
    <row r="3" spans="1:10" ht="14.25" customHeight="1" x14ac:dyDescent="0.2">
      <c r="A3" s="118" t="s">
        <v>58</v>
      </c>
      <c r="B3" s="118"/>
      <c r="C3" s="118"/>
      <c r="D3" s="118"/>
      <c r="E3" s="118"/>
      <c r="F3" s="118"/>
      <c r="G3" s="3"/>
      <c r="H3" s="3"/>
    </row>
    <row r="4" spans="1:10" ht="14.25" customHeight="1" x14ac:dyDescent="0.2">
      <c r="A4" s="4" t="s">
        <v>2</v>
      </c>
      <c r="B4" s="2"/>
      <c r="C4" s="2"/>
      <c r="D4" s="2"/>
      <c r="E4" s="2"/>
      <c r="F4" s="2"/>
      <c r="G4" s="2"/>
      <c r="H4" s="2"/>
    </row>
    <row r="5" spans="1:10" s="6" customFormat="1" ht="45" customHeight="1" x14ac:dyDescent="0.2">
      <c r="A5" s="119" t="s">
        <v>59</v>
      </c>
      <c r="B5" s="119"/>
      <c r="C5" s="119"/>
      <c r="D5" s="119"/>
      <c r="E5" s="119"/>
      <c r="F5" s="119"/>
      <c r="G5" s="5"/>
      <c r="H5" s="5"/>
    </row>
    <row r="6" spans="1:10" x14ac:dyDescent="0.2">
      <c r="A6" s="120" t="s">
        <v>60</v>
      </c>
      <c r="B6" s="120"/>
      <c r="C6" s="120"/>
      <c r="D6" s="120"/>
      <c r="E6" s="120"/>
      <c r="F6" s="120"/>
    </row>
    <row r="7" spans="1:10" ht="27.75" customHeight="1" x14ac:dyDescent="0.2">
      <c r="A7" s="7" t="s">
        <v>3</v>
      </c>
      <c r="B7" s="8" t="s">
        <v>57</v>
      </c>
      <c r="C7" s="9" t="s">
        <v>61</v>
      </c>
      <c r="D7" s="9" t="s">
        <v>4</v>
      </c>
      <c r="E7" s="9" t="s">
        <v>56</v>
      </c>
      <c r="F7" s="10" t="s">
        <v>62</v>
      </c>
    </row>
    <row r="8" spans="1:10" ht="16" x14ac:dyDescent="0.2">
      <c r="A8" s="11"/>
      <c r="B8" s="12" t="s">
        <v>5</v>
      </c>
      <c r="C8" s="12" t="s">
        <v>5</v>
      </c>
      <c r="D8" s="12" t="s">
        <v>5</v>
      </c>
      <c r="E8" s="12" t="s">
        <v>5</v>
      </c>
      <c r="F8" s="12" t="s">
        <v>5</v>
      </c>
      <c r="J8" t="s">
        <v>3</v>
      </c>
    </row>
    <row r="9" spans="1:10" ht="18" x14ac:dyDescent="0.2">
      <c r="A9" s="13" t="s">
        <v>6</v>
      </c>
      <c r="B9" s="14">
        <v>496.077</v>
      </c>
      <c r="C9" s="14">
        <v>348.64100000000002</v>
      </c>
      <c r="D9" s="14">
        <f>C9-B9</f>
        <v>-147.43599999999998</v>
      </c>
      <c r="E9" s="14">
        <v>258.90100000000001</v>
      </c>
      <c r="F9" s="14">
        <f t="shared" ref="F9:F14" si="0">C9-E9</f>
        <v>89.740000000000009</v>
      </c>
    </row>
    <row r="10" spans="1:10" ht="18" x14ac:dyDescent="0.2">
      <c r="A10" s="13" t="s">
        <v>7</v>
      </c>
      <c r="B10" s="15">
        <v>388.38099999999997</v>
      </c>
      <c r="C10" s="15">
        <v>290.03199999999998</v>
      </c>
      <c r="D10" s="14">
        <f>C10-B10</f>
        <v>-98.34899999999999</v>
      </c>
      <c r="E10" s="15">
        <v>228.20500000000001</v>
      </c>
      <c r="F10" s="14">
        <f t="shared" si="0"/>
        <v>61.82699999999997</v>
      </c>
    </row>
    <row r="11" spans="1:10" ht="15.75" customHeight="1" x14ac:dyDescent="0.25">
      <c r="A11" s="16" t="s">
        <v>8</v>
      </c>
      <c r="B11" s="17">
        <f>SUM(B9:B10)</f>
        <v>884.45799999999997</v>
      </c>
      <c r="C11" s="18">
        <f>SUM(C9:C10)</f>
        <v>638.673</v>
      </c>
      <c r="D11" s="14">
        <f>C11-B11</f>
        <v>-245.78499999999997</v>
      </c>
      <c r="E11" s="18">
        <f>SUM(E9:E10)</f>
        <v>487.10599999999999</v>
      </c>
      <c r="F11" s="14">
        <f t="shared" si="0"/>
        <v>151.56700000000001</v>
      </c>
    </row>
    <row r="12" spans="1:10" ht="16.5" hidden="1" customHeight="1" x14ac:dyDescent="0.2">
      <c r="A12" s="19" t="s">
        <v>9</v>
      </c>
      <c r="B12" s="15">
        <v>0</v>
      </c>
      <c r="C12" s="15">
        <v>0</v>
      </c>
      <c r="D12" s="15">
        <f>C12-B12</f>
        <v>0</v>
      </c>
      <c r="E12" s="15">
        <v>0</v>
      </c>
      <c r="F12" s="15">
        <f t="shared" si="0"/>
        <v>0</v>
      </c>
    </row>
    <row r="13" spans="1:10" ht="0.75" hidden="1" customHeight="1" x14ac:dyDescent="0.2">
      <c r="A13" s="20" t="s">
        <v>10</v>
      </c>
      <c r="B13" s="14">
        <v>0</v>
      </c>
      <c r="C13" s="14">
        <v>0</v>
      </c>
      <c r="D13" s="14">
        <v>0</v>
      </c>
      <c r="E13" s="14">
        <v>0</v>
      </c>
      <c r="F13" s="14">
        <f t="shared" si="0"/>
        <v>0</v>
      </c>
    </row>
    <row r="14" spans="1:10" ht="17.25" hidden="1" customHeight="1" x14ac:dyDescent="0.25">
      <c r="A14" s="21" t="s">
        <v>8</v>
      </c>
      <c r="B14" s="15">
        <f>B11+B12</f>
        <v>884.45799999999997</v>
      </c>
      <c r="C14" s="15">
        <f>C11+C12+C13</f>
        <v>638.673</v>
      </c>
      <c r="D14" s="15">
        <f>C14-B14</f>
        <v>-245.78499999999997</v>
      </c>
      <c r="E14" s="15">
        <f>E11+E12+E13</f>
        <v>487.10599999999999</v>
      </c>
      <c r="F14" s="15">
        <f t="shared" si="0"/>
        <v>151.56700000000001</v>
      </c>
    </row>
    <row r="15" spans="1:10" ht="19.5" customHeight="1" x14ac:dyDescent="0.2">
      <c r="A15" s="22"/>
      <c r="B15" s="23"/>
      <c r="C15" s="23"/>
      <c r="D15" s="23"/>
      <c r="E15" s="23"/>
      <c r="F15" s="24"/>
    </row>
    <row r="16" spans="1:10" ht="16" x14ac:dyDescent="0.2">
      <c r="A16" s="121" t="s">
        <v>11</v>
      </c>
      <c r="B16" s="121"/>
      <c r="C16" s="121"/>
      <c r="D16" s="121"/>
      <c r="E16" s="121"/>
      <c r="F16" s="121"/>
      <c r="J16" s="25"/>
    </row>
    <row r="17" spans="1:10" ht="27.75" customHeight="1" x14ac:dyDescent="0.2">
      <c r="A17" s="26" t="s">
        <v>12</v>
      </c>
      <c r="B17" s="10" t="s">
        <v>57</v>
      </c>
      <c r="C17" s="9" t="s">
        <v>61</v>
      </c>
      <c r="D17" s="12" t="s">
        <v>4</v>
      </c>
      <c r="E17" s="9" t="s">
        <v>56</v>
      </c>
      <c r="F17" s="10" t="s">
        <v>62</v>
      </c>
    </row>
    <row r="18" spans="1:10" ht="15" customHeight="1" x14ac:dyDescent="0.2">
      <c r="A18" s="27"/>
      <c r="B18" s="28" t="s">
        <v>13</v>
      </c>
      <c r="C18" s="28" t="s">
        <v>13</v>
      </c>
      <c r="D18" s="28" t="s">
        <v>13</v>
      </c>
      <c r="E18" s="28" t="s">
        <v>14</v>
      </c>
      <c r="F18" s="28" t="s">
        <v>13</v>
      </c>
      <c r="J18" s="25"/>
    </row>
    <row r="19" spans="1:10" ht="24" customHeight="1" x14ac:dyDescent="0.2">
      <c r="A19" s="29" t="s">
        <v>15</v>
      </c>
      <c r="B19" s="30">
        <f>B14</f>
        <v>884.45799999999997</v>
      </c>
      <c r="C19" s="30">
        <f>C11</f>
        <v>638.673</v>
      </c>
      <c r="D19" s="30">
        <f t="shared" ref="D19:D24" si="1">C19-B19</f>
        <v>-245.78499999999997</v>
      </c>
      <c r="E19" s="30">
        <f>E11</f>
        <v>487.10599999999999</v>
      </c>
      <c r="F19" s="30">
        <f t="shared" ref="F19:F24" si="2">C19-E19</f>
        <v>151.56700000000001</v>
      </c>
    </row>
    <row r="20" spans="1:10" ht="28.5" customHeight="1" x14ac:dyDescent="0.2">
      <c r="A20" s="31" t="s">
        <v>54</v>
      </c>
      <c r="B20" s="30">
        <v>0</v>
      </c>
      <c r="C20" s="30">
        <v>-28.652999999999999</v>
      </c>
      <c r="D20" s="30">
        <f t="shared" si="1"/>
        <v>-28.652999999999999</v>
      </c>
      <c r="E20" s="30">
        <v>-28.545000000000002</v>
      </c>
      <c r="F20" s="30">
        <f t="shared" si="2"/>
        <v>-0.10799999999999699</v>
      </c>
    </row>
    <row r="21" spans="1:10" ht="43.5" customHeight="1" x14ac:dyDescent="0.2">
      <c r="A21" s="32" t="s">
        <v>55</v>
      </c>
      <c r="B21" s="30">
        <v>0</v>
      </c>
      <c r="C21" s="30">
        <v>-18.163</v>
      </c>
      <c r="D21" s="30">
        <f t="shared" si="1"/>
        <v>-18.163</v>
      </c>
      <c r="E21" s="30">
        <v>-18.163</v>
      </c>
      <c r="F21" s="30">
        <f t="shared" si="2"/>
        <v>0</v>
      </c>
      <c r="H21" s="25"/>
    </row>
    <row r="22" spans="1:10" ht="33" customHeight="1" x14ac:dyDescent="0.2">
      <c r="A22" s="32" t="s">
        <v>73</v>
      </c>
      <c r="B22" s="30">
        <v>0</v>
      </c>
      <c r="C22" s="30">
        <v>-62.097000000000001</v>
      </c>
      <c r="D22" s="30">
        <f t="shared" si="1"/>
        <v>-62.097000000000001</v>
      </c>
      <c r="E22" s="30">
        <v>-37.826000000000001</v>
      </c>
      <c r="F22" s="30">
        <f t="shared" si="2"/>
        <v>-24.271000000000001</v>
      </c>
    </row>
    <row r="23" spans="1:10" ht="21.75" customHeight="1" x14ac:dyDescent="0.2">
      <c r="A23" s="32" t="s">
        <v>16</v>
      </c>
      <c r="B23" s="30">
        <v>0</v>
      </c>
      <c r="C23" s="30">
        <v>0</v>
      </c>
      <c r="D23" s="30">
        <f t="shared" si="1"/>
        <v>0</v>
      </c>
      <c r="E23" s="30">
        <v>0</v>
      </c>
      <c r="F23" s="30">
        <f t="shared" si="2"/>
        <v>0</v>
      </c>
    </row>
    <row r="24" spans="1:10" ht="38.25" customHeight="1" x14ac:dyDescent="0.2">
      <c r="A24" s="122" t="s">
        <v>17</v>
      </c>
      <c r="B24" s="115">
        <v>0</v>
      </c>
      <c r="C24" s="115">
        <v>0</v>
      </c>
      <c r="D24" s="115">
        <f t="shared" si="1"/>
        <v>0</v>
      </c>
      <c r="E24" s="115">
        <v>0</v>
      </c>
      <c r="F24" s="115">
        <f t="shared" si="2"/>
        <v>0</v>
      </c>
    </row>
    <row r="25" spans="1:10" ht="0.75" customHeight="1" x14ac:dyDescent="0.2">
      <c r="A25" s="123"/>
      <c r="B25" s="116"/>
      <c r="C25" s="116"/>
      <c r="D25" s="116"/>
      <c r="E25" s="116"/>
      <c r="F25" s="116"/>
      <c r="H25" s="33"/>
    </row>
    <row r="26" spans="1:10" ht="18.75" customHeight="1" x14ac:dyDescent="0.2">
      <c r="A26" s="34" t="s">
        <v>18</v>
      </c>
      <c r="B26" s="35">
        <f>SUM(B19:B25)</f>
        <v>884.45799999999997</v>
      </c>
      <c r="C26" s="35">
        <f>SUM(C19:C25)</f>
        <v>529.76</v>
      </c>
      <c r="D26" s="35">
        <f>SUM(D19:D25)</f>
        <v>-354.69799999999998</v>
      </c>
      <c r="E26" s="35">
        <f>SUM(E19:E25)</f>
        <v>402.57199999999995</v>
      </c>
      <c r="F26" s="35">
        <f>SUM(F19:F25)</f>
        <v>127.188</v>
      </c>
      <c r="H26" s="36"/>
      <c r="I26" s="37"/>
    </row>
    <row r="27" spans="1:10" ht="15" customHeight="1" x14ac:dyDescent="0.2">
      <c r="A27" s="126" t="s">
        <v>72</v>
      </c>
      <c r="B27" s="115">
        <v>-6.726</v>
      </c>
      <c r="C27" s="115">
        <v>-6.2750000000000004</v>
      </c>
      <c r="D27" s="115">
        <f>C27-B27</f>
        <v>0.45099999999999962</v>
      </c>
      <c r="E27" s="115">
        <v>-4.4210000000000003</v>
      </c>
      <c r="F27" s="115">
        <f>C27-E27</f>
        <v>-1.8540000000000001</v>
      </c>
      <c r="H27" s="38"/>
      <c r="I27" s="39"/>
    </row>
    <row r="28" spans="1:10" ht="12.75" customHeight="1" x14ac:dyDescent="0.2">
      <c r="A28" s="127"/>
      <c r="B28" s="116"/>
      <c r="C28" s="116"/>
      <c r="D28" s="116"/>
      <c r="E28" s="116"/>
      <c r="F28" s="116"/>
    </row>
    <row r="29" spans="1:10" ht="26.25" customHeight="1" x14ac:dyDescent="0.2">
      <c r="A29" s="40" t="s">
        <v>53</v>
      </c>
      <c r="B29" s="41">
        <v>0</v>
      </c>
      <c r="C29" s="41">
        <v>0</v>
      </c>
      <c r="D29" s="41">
        <v>0</v>
      </c>
      <c r="E29" s="41">
        <v>-14.287000000000001</v>
      </c>
      <c r="F29" s="41">
        <f>C29-E29</f>
        <v>14.287000000000001</v>
      </c>
    </row>
    <row r="30" spans="1:10" ht="15" customHeight="1" x14ac:dyDescent="0.2">
      <c r="A30" s="128" t="s">
        <v>71</v>
      </c>
      <c r="B30" s="115">
        <v>-8.2940000000000005</v>
      </c>
      <c r="C30" s="115">
        <v>-9.4079999999999995</v>
      </c>
      <c r="D30" s="115">
        <f>C30-B30</f>
        <v>-1.113999999999999</v>
      </c>
      <c r="E30" s="115">
        <v>-8.3000000000000007</v>
      </c>
      <c r="F30" s="124">
        <f>C30-E30</f>
        <v>-1.1079999999999988</v>
      </c>
    </row>
    <row r="31" spans="1:10" ht="15" customHeight="1" x14ac:dyDescent="0.2">
      <c r="A31" s="129"/>
      <c r="B31" s="116"/>
      <c r="C31" s="116"/>
      <c r="D31" s="116"/>
      <c r="E31" s="116"/>
      <c r="F31" s="125"/>
    </row>
    <row r="32" spans="1:10" ht="30.75" customHeight="1" x14ac:dyDescent="0.25">
      <c r="A32" s="43" t="s">
        <v>70</v>
      </c>
      <c r="B32" s="42">
        <v>-12.44</v>
      </c>
      <c r="C32" s="30">
        <v>-6.3609999999999998</v>
      </c>
      <c r="D32" s="30">
        <f>C32-B32</f>
        <v>6.0789999999999997</v>
      </c>
      <c r="E32" s="30">
        <v>-4.6109999999999998</v>
      </c>
      <c r="F32" s="30">
        <f>C32-E32</f>
        <v>-1.75</v>
      </c>
    </row>
    <row r="33" spans="1:10" ht="15" customHeight="1" x14ac:dyDescent="0.2">
      <c r="A33" s="43" t="s">
        <v>19</v>
      </c>
      <c r="B33" s="30">
        <v>0</v>
      </c>
      <c r="C33" s="30">
        <v>-10.167999999999999</v>
      </c>
      <c r="D33" s="30">
        <f>C33-B33</f>
        <v>-10.167999999999999</v>
      </c>
      <c r="E33" s="30">
        <v>-4.0529999999999999</v>
      </c>
      <c r="F33" s="30">
        <f>C33-E33</f>
        <v>-6.1149999999999993</v>
      </c>
    </row>
    <row r="34" spans="1:10" ht="26.25" customHeight="1" x14ac:dyDescent="0.2">
      <c r="A34" s="44" t="s">
        <v>74</v>
      </c>
      <c r="B34" s="30">
        <v>0</v>
      </c>
      <c r="C34" s="30">
        <f>-0.1</f>
        <v>-0.1</v>
      </c>
      <c r="D34" s="30">
        <f>C34-B34</f>
        <v>-0.1</v>
      </c>
      <c r="E34" s="30">
        <f>-0.1</f>
        <v>-0.1</v>
      </c>
      <c r="F34" s="30">
        <f>C34-E34</f>
        <v>0</v>
      </c>
    </row>
    <row r="35" spans="1:10" ht="24.75" customHeight="1" x14ac:dyDescent="0.2">
      <c r="A35" s="45" t="s">
        <v>20</v>
      </c>
      <c r="B35" s="35">
        <f>SUM(B26:B34)</f>
        <v>856.99799999999993</v>
      </c>
      <c r="C35" s="35">
        <f>SUM(C26:C34)</f>
        <v>497.44799999999998</v>
      </c>
      <c r="D35" s="35">
        <f>SUM(D26:D34)</f>
        <v>-359.54999999999995</v>
      </c>
      <c r="E35" s="35">
        <f>SUM(E26:E34)</f>
        <v>366.79999999999995</v>
      </c>
      <c r="F35" s="35">
        <f>SUM(F26:F34)</f>
        <v>130.648</v>
      </c>
      <c r="H35" s="46"/>
    </row>
    <row r="36" spans="1:10" ht="14.25" customHeight="1" x14ac:dyDescent="0.2">
      <c r="A36" s="47" t="s">
        <v>21</v>
      </c>
      <c r="B36" s="30"/>
      <c r="C36" s="48"/>
      <c r="D36" s="30"/>
      <c r="E36" s="48"/>
      <c r="F36" s="48"/>
      <c r="H36" s="25"/>
    </row>
    <row r="37" spans="1:10" ht="27.75" customHeight="1" x14ac:dyDescent="0.2">
      <c r="A37" s="49" t="s">
        <v>22</v>
      </c>
      <c r="B37" s="30">
        <v>417.49299999999999</v>
      </c>
      <c r="C37" s="30">
        <f>(C35-C40)*0.5268</f>
        <v>243.56387280000001</v>
      </c>
      <c r="D37" s="30">
        <f>C37-B37</f>
        <v>-173.92912719999998</v>
      </c>
      <c r="E37" s="30">
        <f>(E35-E40)*0.5268</f>
        <v>178.68318479999999</v>
      </c>
      <c r="F37" s="30">
        <f>C37-E37</f>
        <v>64.880688000000021</v>
      </c>
    </row>
    <row r="38" spans="1:10" ht="30" customHeight="1" x14ac:dyDescent="0.2">
      <c r="A38" s="49" t="s">
        <v>23</v>
      </c>
      <c r="B38" s="30">
        <v>211.75800000000001</v>
      </c>
      <c r="C38" s="30">
        <f>(C35-C40)*0.2672</f>
        <v>123.5388512</v>
      </c>
      <c r="D38" s="30">
        <f>C38-B38</f>
        <v>-88.219148800000013</v>
      </c>
      <c r="E38" s="30">
        <f>(E35-E40)*0.2672</f>
        <v>90.630499199999988</v>
      </c>
      <c r="F38" s="30">
        <f>C38-E38</f>
        <v>32.908352000000008</v>
      </c>
    </row>
    <row r="39" spans="1:10" ht="29.25" customHeight="1" x14ac:dyDescent="0.2">
      <c r="A39" s="49" t="s">
        <v>24</v>
      </c>
      <c r="B39" s="30">
        <v>163.25700000000001</v>
      </c>
      <c r="C39" s="30">
        <f>(C35-C40)*0.206</f>
        <v>95.243275999999994</v>
      </c>
      <c r="D39" s="30">
        <f>C39-B39</f>
        <v>-68.013724000000011</v>
      </c>
      <c r="E39" s="30">
        <f>(E35-E40)*0.206</f>
        <v>69.872315999999998</v>
      </c>
      <c r="F39" s="30">
        <f>C39-E39</f>
        <v>25.370959999999997</v>
      </c>
    </row>
    <row r="40" spans="1:10" ht="38.25" customHeight="1" x14ac:dyDescent="0.2">
      <c r="A40" s="50" t="s">
        <v>63</v>
      </c>
      <c r="B40" s="30">
        <f>0.13*B9</f>
        <v>64.490009999999998</v>
      </c>
      <c r="C40" s="30">
        <v>35.101999999999997</v>
      </c>
      <c r="D40" s="30">
        <f>C40-B40</f>
        <v>-29.388010000000001</v>
      </c>
      <c r="E40" s="30">
        <v>27.614000000000001</v>
      </c>
      <c r="F40" s="30">
        <f>C40-E40</f>
        <v>7.487999999999996</v>
      </c>
      <c r="H40" s="51"/>
      <c r="J40" s="25"/>
    </row>
    <row r="41" spans="1:10" ht="15.75" customHeight="1" x14ac:dyDescent="0.2">
      <c r="A41" s="131" t="s">
        <v>25</v>
      </c>
      <c r="B41" s="133">
        <f>SUM(B37:B40)</f>
        <v>856.99801000000002</v>
      </c>
      <c r="C41" s="133">
        <f>SUM(C37:C40)</f>
        <v>497.44799999999998</v>
      </c>
      <c r="D41" s="133">
        <f>SUM(D37:D40)</f>
        <v>-359.55001000000004</v>
      </c>
      <c r="E41" s="133">
        <f>SUM(E37:E40)</f>
        <v>366.79999999999995</v>
      </c>
      <c r="F41" s="133">
        <f>SUM(F37:F40)</f>
        <v>130.64800000000002</v>
      </c>
      <c r="I41" s="52"/>
    </row>
    <row r="42" spans="1:10" ht="4.5" customHeight="1" x14ac:dyDescent="0.2">
      <c r="A42" s="132"/>
      <c r="B42" s="134"/>
      <c r="C42" s="134"/>
      <c r="D42" s="134"/>
      <c r="E42" s="134"/>
      <c r="F42" s="134"/>
    </row>
    <row r="43" spans="1:10" x14ac:dyDescent="0.2">
      <c r="A43" s="53"/>
      <c r="B43" s="54"/>
      <c r="C43" s="54"/>
      <c r="D43" s="54"/>
      <c r="E43" s="54"/>
      <c r="F43" s="54"/>
    </row>
    <row r="44" spans="1:10" x14ac:dyDescent="0.2">
      <c r="A44" s="53"/>
      <c r="B44" s="54"/>
      <c r="C44" s="54"/>
      <c r="D44" s="54"/>
      <c r="E44" s="54"/>
      <c r="F44" s="54"/>
    </row>
    <row r="45" spans="1:10" x14ac:dyDescent="0.2">
      <c r="A45" s="53"/>
      <c r="B45" s="54"/>
      <c r="C45" s="54"/>
      <c r="D45" s="54"/>
      <c r="E45" s="54"/>
      <c r="F45" s="54"/>
    </row>
    <row r="46" spans="1:10" ht="18" x14ac:dyDescent="0.2">
      <c r="A46" s="55" t="s">
        <v>26</v>
      </c>
      <c r="B46" s="135" t="s">
        <v>27</v>
      </c>
      <c r="C46" s="135"/>
      <c r="D46" s="135"/>
      <c r="E46" s="56"/>
      <c r="F46" s="56"/>
      <c r="G46" s="57"/>
      <c r="H46" s="57"/>
    </row>
    <row r="47" spans="1:10" ht="52.5" customHeight="1" x14ac:dyDescent="0.2">
      <c r="A47" s="136" t="s">
        <v>64</v>
      </c>
      <c r="B47" s="136"/>
      <c r="C47" s="136"/>
      <c r="D47" s="136"/>
      <c r="E47" s="136"/>
      <c r="F47" s="136"/>
      <c r="G47" s="58"/>
      <c r="H47" s="58"/>
    </row>
    <row r="48" spans="1:10" ht="29.25" customHeight="1" x14ac:dyDescent="0.2">
      <c r="A48" s="59"/>
      <c r="B48" s="8" t="s">
        <v>57</v>
      </c>
      <c r="C48" s="9" t="s">
        <v>61</v>
      </c>
      <c r="D48" s="9" t="s">
        <v>4</v>
      </c>
      <c r="E48" s="9" t="s">
        <v>56</v>
      </c>
      <c r="F48" s="10" t="s">
        <v>62</v>
      </c>
    </row>
    <row r="49" spans="1:9" ht="14.25" customHeight="1" x14ac:dyDescent="0.2">
      <c r="A49" s="60"/>
      <c r="B49" s="61" t="s">
        <v>28</v>
      </c>
      <c r="C49" s="62" t="s">
        <v>28</v>
      </c>
      <c r="D49" s="61" t="s">
        <v>28</v>
      </c>
      <c r="E49" s="62" t="s">
        <v>28</v>
      </c>
      <c r="F49" s="62" t="s">
        <v>28</v>
      </c>
    </row>
    <row r="50" spans="1:9" x14ac:dyDescent="0.2">
      <c r="A50" s="63" t="s">
        <v>29</v>
      </c>
      <c r="B50" s="64"/>
      <c r="C50" s="64" t="s">
        <v>3</v>
      </c>
      <c r="D50" s="65"/>
      <c r="E50" s="64"/>
      <c r="F50" s="64"/>
      <c r="H50" t="s">
        <v>3</v>
      </c>
    </row>
    <row r="51" spans="1:9" ht="19" x14ac:dyDescent="0.25">
      <c r="A51" s="66" t="s">
        <v>30</v>
      </c>
      <c r="B51" s="67">
        <v>246.148</v>
      </c>
      <c r="C51" s="67">
        <v>218.786</v>
      </c>
      <c r="D51" s="67">
        <f>C51-B51</f>
        <v>-27.361999999999995</v>
      </c>
      <c r="E51" s="67">
        <v>240.79900000000001</v>
      </c>
      <c r="F51" s="67">
        <f>C51-E51</f>
        <v>-22.013000000000005</v>
      </c>
    </row>
    <row r="52" spans="1:9" ht="49.5" customHeight="1" x14ac:dyDescent="0.25">
      <c r="A52" s="68" t="s">
        <v>80</v>
      </c>
      <c r="B52" s="67">
        <v>0</v>
      </c>
      <c r="C52" s="67">
        <v>1.117</v>
      </c>
      <c r="D52" s="67">
        <f t="shared" ref="D52" si="3">C52-B52</f>
        <v>1.117</v>
      </c>
      <c r="E52" s="67">
        <v>0</v>
      </c>
      <c r="F52" s="67">
        <f t="shared" ref="F52" si="4">C52-E52</f>
        <v>1.117</v>
      </c>
    </row>
    <row r="53" spans="1:9" ht="33" customHeight="1" x14ac:dyDescent="0.25">
      <c r="A53" s="68" t="s">
        <v>65</v>
      </c>
      <c r="B53" s="67">
        <v>7.0890000000000004</v>
      </c>
      <c r="C53" s="67">
        <v>6.2690000000000001</v>
      </c>
      <c r="D53" s="67">
        <f>B53-C53</f>
        <v>0.82000000000000028</v>
      </c>
      <c r="E53" s="67">
        <v>6.9349999999999996</v>
      </c>
      <c r="F53" s="67">
        <f>C53-E53</f>
        <v>-0.66599999999999948</v>
      </c>
    </row>
    <row r="54" spans="1:9" ht="27" customHeight="1" x14ac:dyDescent="0.2">
      <c r="A54" s="114" t="s">
        <v>77</v>
      </c>
      <c r="B54" s="69">
        <f>0.04*B51</f>
        <v>9.8459199999999996</v>
      </c>
      <c r="C54" s="70">
        <v>8.7070000000000007</v>
      </c>
      <c r="D54" s="71">
        <f>C54-B54</f>
        <v>-1.1389199999999988</v>
      </c>
      <c r="E54" s="70">
        <v>9.6319999999999997</v>
      </c>
      <c r="F54" s="70">
        <f>C54-E54</f>
        <v>-0.92499999999999893</v>
      </c>
    </row>
    <row r="55" spans="1:9" ht="18" x14ac:dyDescent="0.2">
      <c r="A55" s="72" t="s">
        <v>3</v>
      </c>
      <c r="B55" s="73">
        <f>B51-B53-B54</f>
        <v>229.21307999999999</v>
      </c>
      <c r="C55" s="73">
        <f>C51-C52-C53-C54</f>
        <v>202.69300000000001</v>
      </c>
      <c r="D55" s="73">
        <f>C55-B55</f>
        <v>-26.520079999999979</v>
      </c>
      <c r="E55" s="73">
        <f>E51-E53-E54</f>
        <v>224.232</v>
      </c>
      <c r="F55" s="73">
        <f>F51-F53-F54</f>
        <v>-20.422000000000004</v>
      </c>
    </row>
    <row r="56" spans="1:9" ht="13.5" customHeight="1" x14ac:dyDescent="0.2">
      <c r="A56" s="72" t="s">
        <v>31</v>
      </c>
      <c r="B56" s="74"/>
      <c r="C56" s="71" t="s">
        <v>3</v>
      </c>
      <c r="D56" s="75"/>
      <c r="E56" s="71" t="s">
        <v>3</v>
      </c>
      <c r="F56" s="71"/>
    </row>
    <row r="57" spans="1:9" ht="18" customHeight="1" x14ac:dyDescent="0.2">
      <c r="A57" s="76" t="s">
        <v>32</v>
      </c>
      <c r="B57" s="71">
        <f>B55*0.15</f>
        <v>34.381961999999994</v>
      </c>
      <c r="C57" s="71">
        <f>C55*0.15</f>
        <v>30.403950000000002</v>
      </c>
      <c r="D57" s="71">
        <f>C57-B57</f>
        <v>-3.9780119999999926</v>
      </c>
      <c r="E57" s="71">
        <f>E55*0.15</f>
        <v>33.634799999999998</v>
      </c>
      <c r="F57" s="77">
        <f>C57-E57</f>
        <v>-3.2308499999999967</v>
      </c>
    </row>
    <row r="58" spans="1:9" ht="25.5" customHeight="1" x14ac:dyDescent="0.2">
      <c r="A58" s="78" t="s">
        <v>33</v>
      </c>
      <c r="B58" s="79">
        <f>B55*0.5</f>
        <v>114.60654</v>
      </c>
      <c r="C58" s="79">
        <f>C55*0.5</f>
        <v>101.34650000000001</v>
      </c>
      <c r="D58" s="80">
        <f>C58-B58</f>
        <v>-13.260039999999989</v>
      </c>
      <c r="E58" s="79">
        <f>E55*0.5</f>
        <v>112.116</v>
      </c>
      <c r="F58" s="81">
        <f>C58-E58</f>
        <v>-10.769499999999994</v>
      </c>
      <c r="I58" s="25"/>
    </row>
    <row r="59" spans="1:9" ht="26.25" customHeight="1" x14ac:dyDescent="0.2">
      <c r="A59" s="82" t="s">
        <v>34</v>
      </c>
      <c r="B59" s="69">
        <f>B55*0.35</f>
        <v>80.224577999999994</v>
      </c>
      <c r="C59" s="69">
        <f>C55*0.35</f>
        <v>70.942549999999997</v>
      </c>
      <c r="D59" s="71">
        <f>C59-B59</f>
        <v>-9.2820279999999968</v>
      </c>
      <c r="E59" s="69">
        <f>E55*0.35</f>
        <v>78.481200000000001</v>
      </c>
      <c r="F59" s="83">
        <f>C59-E59</f>
        <v>-7.5386500000000041</v>
      </c>
    </row>
    <row r="60" spans="1:9" ht="18" x14ac:dyDescent="0.2">
      <c r="A60" s="72" t="s">
        <v>25</v>
      </c>
      <c r="B60" s="73">
        <f>SUM(B57:B59)</f>
        <v>229.21307999999999</v>
      </c>
      <c r="C60" s="73">
        <f>SUM(C57:C59)</f>
        <v>202.69299999999998</v>
      </c>
      <c r="D60" s="17">
        <f>SUM(D57:D59)</f>
        <v>-26.520079999999979</v>
      </c>
      <c r="E60" s="73">
        <f>SUM(E57:E59)</f>
        <v>224.232</v>
      </c>
      <c r="F60" s="73">
        <f>SUM(F57:F59)</f>
        <v>-21.538999999999994</v>
      </c>
    </row>
    <row r="61" spans="1:9" ht="13.5" customHeight="1" x14ac:dyDescent="0.2">
      <c r="A61" s="84"/>
      <c r="B61" s="85"/>
      <c r="C61" s="85"/>
      <c r="D61" s="86"/>
      <c r="E61" s="85"/>
      <c r="F61" s="87"/>
    </row>
    <row r="62" spans="1:9" ht="15" customHeight="1" x14ac:dyDescent="0.2">
      <c r="A62" s="137" t="s">
        <v>78</v>
      </c>
      <c r="B62" s="138"/>
      <c r="C62" s="138"/>
      <c r="D62" s="138"/>
      <c r="E62" s="138"/>
      <c r="F62" s="138"/>
      <c r="G62" s="88"/>
      <c r="H62" s="88"/>
    </row>
    <row r="63" spans="1:9" ht="39" customHeight="1" x14ac:dyDescent="0.2">
      <c r="A63" s="59"/>
      <c r="B63" s="89" t="s">
        <v>35</v>
      </c>
      <c r="C63" s="90" t="s">
        <v>36</v>
      </c>
      <c r="D63" s="10" t="s">
        <v>37</v>
      </c>
      <c r="E63" s="10" t="s">
        <v>25</v>
      </c>
      <c r="F63" s="91"/>
      <c r="G63" s="91"/>
      <c r="H63" s="91"/>
      <c r="I63" s="91"/>
    </row>
    <row r="64" spans="1:9" ht="14.25" customHeight="1" x14ac:dyDescent="0.2">
      <c r="A64" s="59"/>
      <c r="B64" s="61" t="s">
        <v>28</v>
      </c>
      <c r="C64" s="61" t="s">
        <v>28</v>
      </c>
      <c r="D64" s="61" t="s">
        <v>28</v>
      </c>
      <c r="E64" s="61" t="s">
        <v>28</v>
      </c>
      <c r="F64" s="53"/>
      <c r="G64" s="53"/>
      <c r="H64" s="53"/>
      <c r="I64" s="92"/>
    </row>
    <row r="65" spans="1:12" ht="20.25" customHeight="1" x14ac:dyDescent="0.2">
      <c r="A65" s="76" t="s">
        <v>38</v>
      </c>
      <c r="B65" s="30">
        <f>C37</f>
        <v>243.56387280000001</v>
      </c>
      <c r="C65" s="30">
        <f>C57</f>
        <v>30.403950000000002</v>
      </c>
      <c r="D65" s="71">
        <v>2.173</v>
      </c>
      <c r="E65" s="71">
        <f>B65+C65+D65</f>
        <v>276.14082280000002</v>
      </c>
      <c r="F65" s="93"/>
      <c r="G65" s="93"/>
      <c r="H65" s="94"/>
      <c r="I65" s="94"/>
      <c r="J65" s="25"/>
    </row>
    <row r="66" spans="1:12" ht="18" x14ac:dyDescent="0.2">
      <c r="A66" s="59" t="s">
        <v>39</v>
      </c>
      <c r="B66" s="30">
        <f>C38</f>
        <v>123.5388512</v>
      </c>
      <c r="C66" s="30">
        <f>C58</f>
        <v>101.34650000000001</v>
      </c>
      <c r="D66" s="71">
        <v>7.2439999999999998</v>
      </c>
      <c r="E66" s="71">
        <f t="shared" ref="E66:E74" si="5">B66+C66+D66</f>
        <v>232.1293512</v>
      </c>
      <c r="F66" s="93"/>
      <c r="G66" s="93"/>
      <c r="H66" s="94"/>
      <c r="I66" s="94"/>
      <c r="J66" s="25"/>
    </row>
    <row r="67" spans="1:12" ht="30" customHeight="1" x14ac:dyDescent="0.2">
      <c r="A67" s="82" t="s">
        <v>40</v>
      </c>
      <c r="B67" s="30">
        <f>C39</f>
        <v>95.243275999999994</v>
      </c>
      <c r="C67" s="71">
        <f>C59</f>
        <v>70.942549999999997</v>
      </c>
      <c r="D67" s="71">
        <v>5.0709999999999997</v>
      </c>
      <c r="E67" s="71">
        <f t="shared" si="5"/>
        <v>171.25682599999999</v>
      </c>
      <c r="F67" s="93"/>
      <c r="G67" s="93"/>
      <c r="H67" s="94"/>
      <c r="I67" s="94"/>
    </row>
    <row r="68" spans="1:12" ht="31.5" customHeight="1" x14ac:dyDescent="0.2">
      <c r="A68" s="82" t="s">
        <v>41</v>
      </c>
      <c r="B68" s="30">
        <f>C40</f>
        <v>35.101999999999997</v>
      </c>
      <c r="C68" s="71">
        <v>0</v>
      </c>
      <c r="D68" s="71">
        <v>0</v>
      </c>
      <c r="E68" s="71">
        <f>B68+C68+D68</f>
        <v>35.101999999999997</v>
      </c>
      <c r="F68" s="93"/>
      <c r="G68" s="93"/>
      <c r="H68" s="94"/>
      <c r="I68" s="94"/>
    </row>
    <row r="69" spans="1:12" ht="25.5" hidden="1" customHeight="1" x14ac:dyDescent="0.2">
      <c r="A69" s="95" t="s">
        <v>42</v>
      </c>
      <c r="B69" s="71">
        <v>0</v>
      </c>
      <c r="C69" s="71">
        <v>0</v>
      </c>
      <c r="D69" s="71"/>
      <c r="E69" s="71">
        <f t="shared" si="5"/>
        <v>0</v>
      </c>
      <c r="F69" s="93"/>
      <c r="G69" s="93"/>
      <c r="H69" s="94"/>
      <c r="I69" s="94"/>
    </row>
    <row r="70" spans="1:12" ht="1.5" customHeight="1" x14ac:dyDescent="0.2">
      <c r="A70" s="82" t="s">
        <v>43</v>
      </c>
      <c r="B70" s="30">
        <v>0</v>
      </c>
      <c r="C70" s="70">
        <v>0</v>
      </c>
      <c r="D70" s="71"/>
      <c r="E70" s="71">
        <f t="shared" si="5"/>
        <v>0</v>
      </c>
      <c r="F70" s="93"/>
      <c r="G70" s="93"/>
      <c r="H70" s="94"/>
      <c r="I70" s="94"/>
    </row>
    <row r="71" spans="1:12" ht="30" customHeight="1" x14ac:dyDescent="0.2">
      <c r="A71" s="76" t="s">
        <v>44</v>
      </c>
      <c r="B71" s="15">
        <f>SUM(B65:B70)</f>
        <v>497.44799999999998</v>
      </c>
      <c r="C71" s="15">
        <f>SUM(C65:C70)</f>
        <v>202.69299999999998</v>
      </c>
      <c r="D71" s="15">
        <f>SUM(D65:D68)</f>
        <v>14.488</v>
      </c>
      <c r="E71" s="15">
        <f t="shared" si="5"/>
        <v>714.62899999999991</v>
      </c>
      <c r="F71" s="113"/>
      <c r="G71" s="94"/>
      <c r="H71" s="94"/>
      <c r="I71" s="96"/>
    </row>
    <row r="72" spans="1:12" ht="17.25" customHeight="1" x14ac:dyDescent="0.2">
      <c r="A72" s="76" t="s">
        <v>45</v>
      </c>
      <c r="B72" s="71">
        <f>6.361+6.275+9.408</f>
        <v>22.043999999999997</v>
      </c>
      <c r="C72" s="71">
        <f>C54</f>
        <v>8.7070000000000007</v>
      </c>
      <c r="D72" s="71">
        <v>0.60399999999999998</v>
      </c>
      <c r="E72" s="71">
        <f>B72+C72+D72</f>
        <v>31.354999999999997</v>
      </c>
      <c r="F72" s="93"/>
      <c r="G72" s="93"/>
      <c r="H72" s="94"/>
      <c r="I72" s="96"/>
    </row>
    <row r="73" spans="1:12" ht="30.75" customHeight="1" x14ac:dyDescent="0.2">
      <c r="A73" s="76" t="s">
        <v>79</v>
      </c>
      <c r="B73" s="71">
        <f>0.1+28.653+62.097+18.163+10.168</f>
        <v>119.18099999999998</v>
      </c>
      <c r="C73" s="71">
        <f>6.269+1.117</f>
        <v>7.3860000000000001</v>
      </c>
      <c r="D73" s="71">
        <v>0</v>
      </c>
      <c r="E73" s="71">
        <f>B73+C73+D73</f>
        <v>126.56699999999998</v>
      </c>
      <c r="F73" s="93"/>
      <c r="G73" s="93"/>
      <c r="H73" s="94"/>
      <c r="I73" s="96"/>
    </row>
    <row r="74" spans="1:12" ht="27" hidden="1" customHeight="1" x14ac:dyDescent="0.2">
      <c r="A74" s="97" t="s">
        <v>43</v>
      </c>
      <c r="B74" s="71">
        <v>0</v>
      </c>
      <c r="C74" s="71">
        <v>0</v>
      </c>
      <c r="D74" s="14"/>
      <c r="E74" s="71">
        <f t="shared" si="5"/>
        <v>0</v>
      </c>
      <c r="F74" s="93"/>
      <c r="G74" s="93"/>
      <c r="H74" s="94"/>
      <c r="I74" s="96"/>
    </row>
    <row r="75" spans="1:12" ht="18" x14ac:dyDescent="0.2">
      <c r="A75" s="72" t="s">
        <v>46</v>
      </c>
      <c r="B75" s="15">
        <f>SUM(B71:B74)</f>
        <v>638.673</v>
      </c>
      <c r="C75" s="15">
        <f>SUM(C71:C73)</f>
        <v>218.78599999999997</v>
      </c>
      <c r="D75" s="15">
        <f>SUM(D71:D73)</f>
        <v>15.091999999999999</v>
      </c>
      <c r="E75" s="15">
        <f>B75+C75+D75</f>
        <v>872.55099999999993</v>
      </c>
      <c r="F75" s="113"/>
      <c r="G75" s="94"/>
      <c r="H75" s="94"/>
      <c r="I75" s="96"/>
    </row>
    <row r="76" spans="1:12" ht="3.75" customHeight="1" x14ac:dyDescent="0.2">
      <c r="A76" s="98" t="s">
        <v>3</v>
      </c>
      <c r="B76" s="99"/>
      <c r="C76" s="99"/>
      <c r="D76" s="99"/>
      <c r="E76" s="99"/>
      <c r="F76" s="100">
        <v>50</v>
      </c>
      <c r="L76" s="25">
        <f>L71-B71</f>
        <v>-497.44799999999998</v>
      </c>
    </row>
    <row r="77" spans="1:12" ht="16" x14ac:dyDescent="0.2">
      <c r="A77" s="101" t="s">
        <v>47</v>
      </c>
      <c r="B77" s="102"/>
      <c r="C77" s="102"/>
      <c r="D77" s="102"/>
      <c r="E77" s="102"/>
      <c r="F77" s="103" t="s">
        <v>3</v>
      </c>
      <c r="G77" s="104"/>
      <c r="H77" s="105"/>
    </row>
    <row r="78" spans="1:12" ht="60" customHeight="1" x14ac:dyDescent="0.2">
      <c r="A78" s="139" t="s">
        <v>75</v>
      </c>
      <c r="B78" s="139"/>
      <c r="C78" s="139"/>
      <c r="D78" s="139"/>
      <c r="E78" s="139"/>
      <c r="F78" s="139"/>
      <c r="G78" s="106"/>
      <c r="H78" s="106"/>
    </row>
    <row r="79" spans="1:12" ht="30" customHeight="1" x14ac:dyDescent="0.2">
      <c r="A79" s="139" t="s">
        <v>76</v>
      </c>
      <c r="B79" s="139"/>
      <c r="C79" s="139"/>
      <c r="D79" s="139"/>
      <c r="E79" s="139"/>
      <c r="F79" s="139"/>
      <c r="G79" s="106"/>
      <c r="H79" s="106"/>
    </row>
    <row r="80" spans="1:12" ht="0.75" hidden="1" customHeight="1" x14ac:dyDescent="0.2">
      <c r="A80" s="130" t="s">
        <v>48</v>
      </c>
      <c r="B80" s="130"/>
      <c r="C80" s="130"/>
      <c r="D80" s="130"/>
      <c r="E80" s="130"/>
      <c r="F80" s="130"/>
      <c r="G80" s="105"/>
      <c r="H80" s="105"/>
    </row>
    <row r="81" spans="1:10" ht="17" x14ac:dyDescent="0.2">
      <c r="A81" s="140" t="s">
        <v>49</v>
      </c>
      <c r="B81" s="140"/>
      <c r="C81" s="140"/>
      <c r="D81" s="108"/>
      <c r="E81" s="108" t="s">
        <v>3</v>
      </c>
      <c r="F81" s="108"/>
      <c r="G81" s="105"/>
      <c r="H81" s="105"/>
    </row>
    <row r="82" spans="1:10" ht="30" customHeight="1" x14ac:dyDescent="0.2">
      <c r="A82" s="139" t="s">
        <v>66</v>
      </c>
      <c r="B82" s="139"/>
      <c r="C82" s="139"/>
      <c r="D82" s="139"/>
      <c r="E82" s="139"/>
      <c r="F82" s="139"/>
      <c r="G82" s="106"/>
      <c r="H82" s="106"/>
    </row>
    <row r="83" spans="1:10" ht="16" x14ac:dyDescent="0.2">
      <c r="A83" s="109" t="s">
        <v>50</v>
      </c>
      <c r="B83" s="107"/>
      <c r="C83" s="107"/>
      <c r="D83" s="107"/>
      <c r="E83" s="107"/>
      <c r="F83" s="107"/>
      <c r="G83" s="105"/>
      <c r="H83" s="105"/>
    </row>
    <row r="84" spans="1:10" ht="30" customHeight="1" x14ac:dyDescent="0.2">
      <c r="A84" s="141" t="s">
        <v>51</v>
      </c>
      <c r="B84" s="141"/>
      <c r="C84" s="141"/>
      <c r="D84" s="141"/>
      <c r="E84" s="141"/>
      <c r="F84" s="141"/>
      <c r="G84" s="107"/>
      <c r="H84" s="107"/>
    </row>
    <row r="85" spans="1:10" ht="17" x14ac:dyDescent="0.2">
      <c r="A85" s="110" t="s">
        <v>52</v>
      </c>
      <c r="B85" s="111"/>
      <c r="C85" s="111"/>
      <c r="D85" s="111"/>
      <c r="E85" s="111"/>
      <c r="F85" s="111"/>
      <c r="G85" s="105"/>
      <c r="H85" s="105"/>
    </row>
    <row r="86" spans="1:10" ht="3.75" customHeight="1" x14ac:dyDescent="0.2">
      <c r="A86" s="110"/>
      <c r="B86" s="111"/>
      <c r="C86" s="111"/>
      <c r="D86" s="111"/>
      <c r="E86" s="111"/>
      <c r="F86" s="111"/>
      <c r="G86" s="105"/>
      <c r="H86" s="105"/>
    </row>
    <row r="87" spans="1:10" ht="16" x14ac:dyDescent="0.2">
      <c r="A87" s="142" t="s">
        <v>67</v>
      </c>
      <c r="B87" s="142"/>
      <c r="C87" s="111" t="s">
        <v>3</v>
      </c>
      <c r="D87" s="111"/>
      <c r="E87" s="111"/>
      <c r="F87" s="111"/>
      <c r="G87" s="105"/>
      <c r="H87" s="105"/>
    </row>
    <row r="88" spans="1:10" ht="16" x14ac:dyDescent="0.2">
      <c r="A88" s="143" t="s">
        <v>68</v>
      </c>
      <c r="B88" s="143"/>
      <c r="C88" s="143"/>
      <c r="D88" s="111"/>
      <c r="E88" s="111"/>
      <c r="F88" s="111"/>
      <c r="G88" s="105"/>
      <c r="H88" s="105"/>
      <c r="J88" t="s">
        <v>3</v>
      </c>
    </row>
    <row r="89" spans="1:10" ht="16" x14ac:dyDescent="0.2">
      <c r="A89" s="1" t="s">
        <v>69</v>
      </c>
      <c r="B89" s="111"/>
      <c r="C89" s="111"/>
      <c r="D89" s="111"/>
      <c r="E89" s="111"/>
      <c r="F89" s="111"/>
      <c r="G89" s="105"/>
      <c r="H89" s="105"/>
    </row>
    <row r="90" spans="1:10" x14ac:dyDescent="0.2">
      <c r="A90" s="112"/>
      <c r="B90" s="112"/>
      <c r="C90" s="112"/>
      <c r="D90" s="112"/>
      <c r="E90" s="112"/>
      <c r="F90" s="112"/>
    </row>
    <row r="98" spans="1:1" x14ac:dyDescent="0.2">
      <c r="A98" t="s">
        <v>3</v>
      </c>
    </row>
  </sheetData>
  <mergeCells count="41">
    <mergeCell ref="A81:C81"/>
    <mergeCell ref="A82:F82"/>
    <mergeCell ref="A84:F84"/>
    <mergeCell ref="A87:B87"/>
    <mergeCell ref="A88:C88"/>
    <mergeCell ref="A80:F80"/>
    <mergeCell ref="A41:A42"/>
    <mergeCell ref="B41:B42"/>
    <mergeCell ref="C41:C42"/>
    <mergeCell ref="D41:D42"/>
    <mergeCell ref="E41:E42"/>
    <mergeCell ref="F41:F42"/>
    <mergeCell ref="B46:D46"/>
    <mergeCell ref="A47:F47"/>
    <mergeCell ref="A62:F62"/>
    <mergeCell ref="A78:F78"/>
    <mergeCell ref="A79:F79"/>
    <mergeCell ref="F30:F31"/>
    <mergeCell ref="A27:A28"/>
    <mergeCell ref="B27:B28"/>
    <mergeCell ref="C27:C28"/>
    <mergeCell ref="D27:D28"/>
    <mergeCell ref="E27:E28"/>
    <mergeCell ref="F27:F28"/>
    <mergeCell ref="A30:A31"/>
    <mergeCell ref="B30:B31"/>
    <mergeCell ref="C30:C31"/>
    <mergeCell ref="D30:D31"/>
    <mergeCell ref="E30:E31"/>
    <mergeCell ref="F24:F25"/>
    <mergeCell ref="A1:F1"/>
    <mergeCell ref="A2:F2"/>
    <mergeCell ref="A3:F3"/>
    <mergeCell ref="A5:F5"/>
    <mergeCell ref="A6:F6"/>
    <mergeCell ref="A16:F16"/>
    <mergeCell ref="A24:A25"/>
    <mergeCell ref="B24:B25"/>
    <mergeCell ref="C24:C25"/>
    <mergeCell ref="D24:D25"/>
    <mergeCell ref="E24:E25"/>
  </mergeCells>
  <printOptions horizontalCentered="1" verticalCentered="1"/>
  <pageMargins left="0.51181102362204722" right="0.51181102362204722" top="0.55118110236220474" bottom="0.94488188976377963" header="0.31496062992125984" footer="0.31496062992125984"/>
  <pageSetup paperSize="9" scale="80" fitToHeight="0" orientation="portrait" r:id="rId1"/>
  <rowBreaks count="1" manualBreakCount="1">
    <brk id="43"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 '23</vt:lpstr>
      <vt:lpstr>'Apr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2023-04-19T15:10:03Z</cp:lastPrinted>
  <dcterms:created xsi:type="dcterms:W3CDTF">2023-02-19T06:12:33Z</dcterms:created>
  <dcterms:modified xsi:type="dcterms:W3CDTF">2023-04-20T08:05:06Z</dcterms:modified>
</cp:coreProperties>
</file>