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April 2022/"/>
    </mc:Choice>
  </mc:AlternateContent>
  <xr:revisionPtr revIDLastSave="0" documentId="8_{CDBAA4AC-E962-3141-8EA6-FF7660175611}" xr6:coauthVersionLast="47" xr6:coauthVersionMax="47" xr10:uidLastSave="{00000000-0000-0000-0000-000000000000}"/>
  <bookViews>
    <workbookView xWindow="0" yWindow="0" windowWidth="35840" windowHeight="22400" xr2:uid="{27F95581-A47E-4783-A224-C6039723E934}"/>
  </bookViews>
  <sheets>
    <sheet name="Apr '22" sheetId="1" r:id="rId1"/>
  </sheets>
  <definedNames>
    <definedName name="_xlnm.Print_Area" localSheetId="0">'Apr ''22'!$A$1:$H$88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2" i="1" l="1"/>
  <c r="D72" i="1" s="1"/>
  <c r="B71" i="1"/>
  <c r="D73" i="1"/>
  <c r="D69" i="1"/>
  <c r="D68" i="1"/>
  <c r="C34" i="1"/>
  <c r="E54" i="1"/>
  <c r="E58" i="1" s="1"/>
  <c r="E40" i="1"/>
  <c r="E34" i="1"/>
  <c r="E33" i="1"/>
  <c r="E11" i="1"/>
  <c r="E14" i="1" s="1"/>
  <c r="C72" i="1"/>
  <c r="C71" i="1"/>
  <c r="L70" i="1"/>
  <c r="C54" i="1"/>
  <c r="C56" i="1" s="1"/>
  <c r="F53" i="1"/>
  <c r="B53" i="1"/>
  <c r="D53" i="1" s="1"/>
  <c r="F52" i="1"/>
  <c r="D52" i="1"/>
  <c r="F51" i="1"/>
  <c r="D51" i="1"/>
  <c r="B40" i="1"/>
  <c r="D40" i="1" s="1"/>
  <c r="B39" i="1"/>
  <c r="B37" i="1"/>
  <c r="F34" i="1"/>
  <c r="D34" i="1"/>
  <c r="C33" i="1"/>
  <c r="F33" i="1" s="1"/>
  <c r="F32" i="1"/>
  <c r="D32" i="1"/>
  <c r="F30" i="1"/>
  <c r="D30" i="1"/>
  <c r="F27" i="1"/>
  <c r="D27" i="1"/>
  <c r="F24" i="1"/>
  <c r="D24" i="1"/>
  <c r="F23" i="1"/>
  <c r="D23" i="1"/>
  <c r="F22" i="1"/>
  <c r="D22" i="1"/>
  <c r="F21" i="1"/>
  <c r="D21" i="1"/>
  <c r="F20" i="1"/>
  <c r="D20" i="1"/>
  <c r="F13" i="1"/>
  <c r="F12" i="1"/>
  <c r="D12" i="1"/>
  <c r="C11" i="1"/>
  <c r="C14" i="1" s="1"/>
  <c r="B11" i="1"/>
  <c r="B14" i="1" s="1"/>
  <c r="B19" i="1" s="1"/>
  <c r="B26" i="1" s="1"/>
  <c r="B35" i="1" s="1"/>
  <c r="F10" i="1"/>
  <c r="D10" i="1"/>
  <c r="F9" i="1"/>
  <c r="D9" i="1"/>
  <c r="B38" i="1" l="1"/>
  <c r="E19" i="1"/>
  <c r="E26" i="1" s="1"/>
  <c r="B41" i="1"/>
  <c r="B54" i="1"/>
  <c r="D71" i="1"/>
  <c r="F54" i="1"/>
  <c r="C19" i="1"/>
  <c r="E56" i="1"/>
  <c r="E57" i="1"/>
  <c r="F40" i="1"/>
  <c r="E35" i="1"/>
  <c r="E39" i="1" s="1"/>
  <c r="C64" i="1"/>
  <c r="D14" i="1"/>
  <c r="F14" i="1"/>
  <c r="F11" i="1"/>
  <c r="B67" i="1"/>
  <c r="D67" i="1" s="1"/>
  <c r="C58" i="1"/>
  <c r="C57" i="1"/>
  <c r="D33" i="1"/>
  <c r="D11" i="1"/>
  <c r="B56" i="1" l="1"/>
  <c r="D56" i="1" s="1"/>
  <c r="B57" i="1"/>
  <c r="E59" i="1"/>
  <c r="D19" i="1"/>
  <c r="D26" i="1" s="1"/>
  <c r="D35" i="1" s="1"/>
  <c r="C26" i="1"/>
  <c r="C35" i="1" s="1"/>
  <c r="C37" i="1" s="1"/>
  <c r="D54" i="1"/>
  <c r="B58" i="1"/>
  <c r="B59" i="1" s="1"/>
  <c r="C59" i="1"/>
  <c r="E38" i="1"/>
  <c r="E37" i="1"/>
  <c r="F56" i="1"/>
  <c r="F19" i="1"/>
  <c r="F26" i="1" s="1"/>
  <c r="F35" i="1" s="1"/>
  <c r="C66" i="1"/>
  <c r="F58" i="1"/>
  <c r="D58" i="1"/>
  <c r="C38" i="1"/>
  <c r="C65" i="1"/>
  <c r="F57" i="1"/>
  <c r="D57" i="1"/>
  <c r="C39" i="1" l="1"/>
  <c r="C41" i="1"/>
  <c r="C70" i="1"/>
  <c r="C74" i="1" s="1"/>
  <c r="D59" i="1"/>
  <c r="E41" i="1"/>
  <c r="F59" i="1"/>
  <c r="B65" i="1"/>
  <c r="D65" i="1" s="1"/>
  <c r="F38" i="1"/>
  <c r="D38" i="1"/>
  <c r="D37" i="1"/>
  <c r="F37" i="1"/>
  <c r="B64" i="1"/>
  <c r="D64" i="1" s="1"/>
  <c r="F39" i="1"/>
  <c r="D39" i="1"/>
  <c r="B66" i="1"/>
  <c r="D66" i="1" s="1"/>
  <c r="B70" i="1" l="1"/>
  <c r="D70" i="1" s="1"/>
  <c r="D41" i="1"/>
  <c r="F41" i="1"/>
  <c r="B74" i="1" l="1"/>
  <c r="D74" i="1" s="1"/>
  <c r="L75" i="1"/>
</calcChain>
</file>

<file path=xl/sharedStrings.xml><?xml version="1.0" encoding="utf-8"?>
<sst xmlns="http://schemas.openxmlformats.org/spreadsheetml/2006/main" count="119" uniqueCount="79">
  <si>
    <t>Federation Account Allocation Committee (FAAC)</t>
  </si>
  <si>
    <t xml:space="preserve"> A Communique issued by the Technical Sub - Committee of FAAC on the </t>
  </si>
  <si>
    <r>
      <t xml:space="preserve">1.0     </t>
    </r>
    <r>
      <rPr>
        <b/>
        <u/>
        <sz val="12"/>
        <color indexed="8"/>
        <rFont val="Calibri"/>
        <family val="2"/>
      </rPr>
      <t>Introduction</t>
    </r>
  </si>
  <si>
    <t xml:space="preserve"> </t>
  </si>
  <si>
    <t>Budget 2022</t>
  </si>
  <si>
    <t>Feb.</t>
  </si>
  <si>
    <t>Variance</t>
  </si>
  <si>
    <t>N'b</t>
  </si>
  <si>
    <t>(a)   Mineral Rev.</t>
  </si>
  <si>
    <t>(b)   Non-Mineral Rev.</t>
  </si>
  <si>
    <t xml:space="preserve">    Total revenue</t>
  </si>
  <si>
    <t>(c)Excess Bank Charges</t>
  </si>
  <si>
    <t>PPT Naira , June 2021</t>
  </si>
  <si>
    <r>
      <t xml:space="preserve">3.0       </t>
    </r>
    <r>
      <rPr>
        <b/>
        <u/>
        <sz val="12"/>
        <color indexed="8"/>
        <rFont val="Arial"/>
        <family val="2"/>
      </rPr>
      <t>Comparative analysis of funds available with prior Statements of Accounts</t>
    </r>
  </si>
  <si>
    <t>(a) Statutory Revenue Allocation</t>
  </si>
  <si>
    <r>
      <t>Billion(</t>
    </r>
    <r>
      <rPr>
        <b/>
        <strike/>
        <sz val="12"/>
        <color indexed="8"/>
        <rFont val="Arial"/>
        <family val="2"/>
      </rPr>
      <t>N</t>
    </r>
    <r>
      <rPr>
        <b/>
        <sz val="12"/>
        <color indexed="8"/>
        <rFont val="Arial"/>
        <family val="2"/>
      </rPr>
      <t>)</t>
    </r>
  </si>
  <si>
    <t>Billion(N)</t>
  </si>
  <si>
    <t>Total funds available for distribution</t>
  </si>
  <si>
    <t>Less: (iv) 13% Derivation for Lagos State</t>
  </si>
  <si>
    <t>Statutory Allocation</t>
  </si>
  <si>
    <t>Less: 2% arrears of cost of collection on Stamp Duty (48.603)</t>
  </si>
  <si>
    <t>Less:  Arrears of Cost of Collection DPR</t>
  </si>
  <si>
    <t>Less:  Refund to FIRS/NCS on costs of collection</t>
  </si>
  <si>
    <t>Net Statutory Allocation</t>
  </si>
  <si>
    <t>Distribution</t>
  </si>
  <si>
    <t>Federal Government (52.68%)</t>
  </si>
  <si>
    <t>State Governments (26.72%)</t>
  </si>
  <si>
    <t>Local Govts Council (20.60%)</t>
  </si>
  <si>
    <t>Total</t>
  </si>
  <si>
    <t>(b)</t>
  </si>
  <si>
    <t>Value Added Tax (VAT) Distribution</t>
  </si>
  <si>
    <r>
      <t>Billion(</t>
    </r>
    <r>
      <rPr>
        <b/>
        <strike/>
        <sz val="11"/>
        <color indexed="8"/>
        <rFont val="Arial"/>
        <family val="2"/>
      </rPr>
      <t>N</t>
    </r>
    <r>
      <rPr>
        <b/>
        <sz val="11"/>
        <color indexed="8"/>
        <rFont val="Arial"/>
        <family val="2"/>
      </rPr>
      <t>)</t>
    </r>
  </si>
  <si>
    <t>Amount for distribution</t>
  </si>
  <si>
    <t>VAT (Gross)</t>
  </si>
  <si>
    <t>Distributed as follows:</t>
  </si>
  <si>
    <t>Federal Govt.(15%)</t>
  </si>
  <si>
    <t>State Governments (50%)</t>
  </si>
  <si>
    <t>Local Government Councils (35%)</t>
  </si>
  <si>
    <t>Summary of Distribution to the three tiers of Govt. (Inclusive of Cost of Collection to NCS, NUPRC &amp; FIRS)</t>
  </si>
  <si>
    <t>Statutory Revenue</t>
  </si>
  <si>
    <t>VAT</t>
  </si>
  <si>
    <t>Federal Government</t>
  </si>
  <si>
    <t xml:space="preserve">State Governments </t>
  </si>
  <si>
    <t>Local Government Councils</t>
  </si>
  <si>
    <t>Derivation (13% of Mineral Revenue)</t>
  </si>
  <si>
    <t>Costs of Collection/Transfers &amp; Refunds</t>
  </si>
  <si>
    <t>Transfer to Non Oil Revenue (Savings)</t>
  </si>
  <si>
    <t>Total Distributable Revenue</t>
  </si>
  <si>
    <t>Add back: Costs of Collection</t>
  </si>
  <si>
    <t>Total Gross Revenue</t>
  </si>
  <si>
    <r>
      <t xml:space="preserve">4.  </t>
    </r>
    <r>
      <rPr>
        <b/>
        <u/>
        <sz val="12"/>
        <color indexed="8"/>
        <rFont val="Arial"/>
        <family val="2"/>
      </rPr>
      <t>Comment</t>
    </r>
  </si>
  <si>
    <t xml:space="preserve">Reports of Revenue Collection Agencies and Military Pensions were read and adopted.  </t>
  </si>
  <si>
    <r>
      <t xml:space="preserve">5. </t>
    </r>
    <r>
      <rPr>
        <b/>
        <u/>
        <sz val="12"/>
        <color indexed="8"/>
        <rFont val="Arial"/>
        <family val="2"/>
      </rPr>
      <t>Dates and Venue of Next Meeting</t>
    </r>
  </si>
  <si>
    <r>
      <t xml:space="preserve">6. </t>
    </r>
    <r>
      <rPr>
        <b/>
        <u/>
        <sz val="12"/>
        <color indexed="8"/>
        <rFont val="Arial"/>
        <family val="2"/>
      </rPr>
      <t>Conclusion</t>
    </r>
  </si>
  <si>
    <t>The Accounts along with the supporting statements are hereby submitted for your consideration and approval.</t>
  </si>
  <si>
    <t>(Signed)</t>
  </si>
  <si>
    <t xml:space="preserve">  Federation Account Allocation Committee Meeting for the month of April, 2022</t>
  </si>
  <si>
    <t>Mar.</t>
  </si>
  <si>
    <t>Diff. Mar. &amp; Feb.</t>
  </si>
  <si>
    <t>Sabo Mohammed, FCA</t>
  </si>
  <si>
    <t>for: Accountant-General of the Federation</t>
  </si>
  <si>
    <r>
      <t xml:space="preserve">Less: Alloc. to NEDC Project </t>
    </r>
    <r>
      <rPr>
        <b/>
        <sz val="10"/>
        <color indexed="8"/>
        <rFont val="Arial"/>
        <family val="2"/>
      </rPr>
      <t>(3% of N210.724)</t>
    </r>
  </si>
  <si>
    <r>
      <t>Less: 4% Cost of collection-</t>
    </r>
    <r>
      <rPr>
        <b/>
        <sz val="9"/>
        <color indexed="8"/>
        <rFont val="Arial"/>
        <family val="2"/>
      </rPr>
      <t>FIRS &amp; NCS (VAT)</t>
    </r>
    <r>
      <rPr>
        <sz val="9"/>
        <color indexed="8"/>
        <rFont val="Arial"/>
        <family val="2"/>
      </rPr>
      <t xml:space="preserve"> (</t>
    </r>
    <r>
      <rPr>
        <b/>
        <sz val="9"/>
        <color indexed="8"/>
        <rFont val="Arial"/>
        <family val="2"/>
      </rPr>
      <t>N219.504</t>
    </r>
    <r>
      <rPr>
        <sz val="9"/>
        <color indexed="8"/>
        <rFont val="Arial"/>
        <family val="2"/>
      </rPr>
      <t xml:space="preserve">) </t>
    </r>
  </si>
  <si>
    <t xml:space="preserve">The Distributable Statutory Revenue for the month is =N=521.169 billion and VAT is =N=204.402 billion bringing the total distributable revenue to =N=725.571 billion.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</si>
  <si>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The next Federation Account Allocation Committee (FAAC) Meeting is proposed for Wednesday 18th and Thursday 19th May, 2022. Time and Venue would be communicated later.</t>
  </si>
  <si>
    <t>For the month of March, 2022, the gross revenue available from the Value Added Tax (VAT) was =N=219.504 billion as against =N=177.873 billion distributed in the preceeding month, resulting in an increase of =N=41.631 billion. The distribution is as follows:</t>
  </si>
  <si>
    <r>
      <t>Less:  (iv) 4% Cost of Collection DPR (</t>
    </r>
    <r>
      <rPr>
        <b/>
        <sz val="12"/>
        <color indexed="8"/>
        <rFont val="Arial"/>
        <family val="2"/>
      </rPr>
      <t>N276.567 billion</t>
    </r>
    <r>
      <rPr>
        <sz val="12"/>
        <color indexed="8"/>
        <rFont val="Arial"/>
        <family val="2"/>
      </rPr>
      <t xml:space="preserve">)                           </t>
    </r>
  </si>
  <si>
    <r>
      <t>Less: (iii) 7% Cost of Collection NCS (</t>
    </r>
    <r>
      <rPr>
        <b/>
        <sz val="12"/>
        <color indexed="8"/>
        <rFont val="Arial"/>
        <family val="2"/>
      </rPr>
      <t>N141.336 billion</t>
    </r>
    <r>
      <rPr>
        <sz val="12"/>
        <color indexed="8"/>
        <rFont val="Arial"/>
        <family val="2"/>
      </rPr>
      <t>).</t>
    </r>
  </si>
  <si>
    <r>
      <t xml:space="preserve">Less: (ii) 4% Cost of Collection FIRS </t>
    </r>
    <r>
      <rPr>
        <b/>
        <sz val="11"/>
        <color indexed="8"/>
        <rFont val="Arial"/>
        <family val="2"/>
      </rPr>
      <t>(N364.343 billion)</t>
    </r>
    <r>
      <rPr>
        <sz val="11"/>
        <color indexed="8"/>
        <rFont val="Arial"/>
        <family val="2"/>
      </rPr>
      <t xml:space="preserve">                            </t>
    </r>
  </si>
  <si>
    <r>
      <rPr>
        <b/>
        <sz val="10"/>
        <color indexed="8"/>
        <rFont val="Arial"/>
        <family val="2"/>
      </rPr>
      <t>2.0</t>
    </r>
    <r>
      <rPr>
        <sz val="10"/>
        <color indexed="8"/>
        <rFont val="Arial"/>
        <family val="2"/>
      </rPr>
      <t xml:space="preserve">  </t>
    </r>
    <r>
      <rPr>
        <b/>
        <u/>
        <sz val="10"/>
        <color indexed="8"/>
        <rFont val="Arial"/>
        <family val="2"/>
      </rPr>
      <t>Sectorial breakdown of funds available for distribution for the month of March, 2022</t>
    </r>
  </si>
  <si>
    <t xml:space="preserve">At the Meeting of theTechnical Sub-Committee held on Tuesday, 26th April, 2022, Members considered the Accounts along with the relevant statements/annexures for the Month of March, 2022 in accordance with the existing laws/statutes and relevant revenue allocation formulae for distribution in the month of April, 2022 </t>
  </si>
  <si>
    <r>
      <t xml:space="preserve">Derivation(13% of Mineral Revenue) </t>
    </r>
    <r>
      <rPr>
        <b/>
        <sz val="10.5"/>
        <rFont val="Arial"/>
        <family val="2"/>
      </rPr>
      <t>(N410.430)</t>
    </r>
  </si>
  <si>
    <t xml:space="preserve">Less:  (i) Transfer to Non-Oil Excess A/C and Refund to States                                            </t>
  </si>
  <si>
    <t>Add back: Transfers, Refunds and Savings</t>
  </si>
  <si>
    <t>Less: (i) Derivation Refund on withdrawals from ECA</t>
  </si>
  <si>
    <t>Less: (ii) 13% Refunds on Subsidy, Priority Projects &amp; Police Trust Fund(1999 - Dec 2021</t>
  </si>
  <si>
    <t>Less: (iii)  13% Refunds on Subsidy &amp; Priority Projects (2022)</t>
  </si>
  <si>
    <t xml:space="preserve">The gross statutory revenue of =N=933.304 billion received for the month was higher than the sum of =N=429.681 billion received in the previous month by =N=503.623 billion. Petroleum Profit Tax (PPT), Oil and Gas Royalties, Import and Excise Duties, Companies Income Tax (CIT) and Value Added Tax (VAT) all recorded tremendous increases. </t>
  </si>
  <si>
    <t>27th April,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</si>
</sst>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.000_-;\-* #,##0.00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8"/>
      <name val="Calibri"/>
      <family val="2"/>
    </font>
    <font>
      <b/>
      <u val="double"/>
      <sz val="14"/>
      <color indexed="8"/>
      <name val="Arial"/>
      <family val="2"/>
    </font>
    <font>
      <b/>
      <sz val="12"/>
      <color indexed="8"/>
      <name val="Calibri"/>
      <family val="2"/>
    </font>
    <font>
      <b/>
      <strike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u val="double"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3"/>
      <color indexed="8"/>
      <name val="Arial"/>
      <family val="2"/>
    </font>
    <font>
      <sz val="11"/>
      <color indexed="8"/>
      <name val="Calibri"/>
      <family val="2"/>
    </font>
    <font>
      <b/>
      <strike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4"/>
      <color indexed="8"/>
      <name val="Arial"/>
      <family val="2"/>
    </font>
    <font>
      <u val="double"/>
      <sz val="14"/>
      <color indexed="8"/>
      <name val="Arial"/>
      <family val="2"/>
    </font>
    <font>
      <u val="double"/>
      <sz val="11"/>
      <color indexed="8"/>
      <name val="Arial"/>
      <family val="2"/>
    </font>
    <font>
      <u val="double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9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wrapText="1"/>
    </xf>
    <xf numFmtId="165" fontId="12" fillId="0" borderId="2" xfId="0" applyNumberFormat="1" applyFont="1" applyBorder="1"/>
    <xf numFmtId="165" fontId="14" fillId="0" borderId="3" xfId="0" applyNumberFormat="1" applyFont="1" applyBorder="1"/>
    <xf numFmtId="165" fontId="3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0" fillId="0" borderId="0" xfId="0" applyNumberFormat="1"/>
    <xf numFmtId="165" fontId="3" fillId="0" borderId="2" xfId="0" applyNumberFormat="1" applyFont="1" applyBorder="1" applyAlignment="1">
      <alignment vertical="top" wrapText="1"/>
    </xf>
    <xf numFmtId="165" fontId="3" fillId="0" borderId="2" xfId="0" applyNumberFormat="1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justify" vertical="top" wrapText="1"/>
    </xf>
    <xf numFmtId="165" fontId="17" fillId="0" borderId="2" xfId="0" applyNumberFormat="1" applyFont="1" applyBorder="1" applyAlignment="1">
      <alignment horizontal="center" wrapText="1"/>
    </xf>
    <xf numFmtId="166" fontId="0" fillId="0" borderId="0" xfId="0" applyNumberFormat="1"/>
    <xf numFmtId="165" fontId="3" fillId="0" borderId="2" xfId="0" applyNumberFormat="1" applyFont="1" applyBorder="1" applyAlignment="1">
      <alignment horizontal="justify"/>
    </xf>
    <xf numFmtId="165" fontId="10" fillId="0" borderId="2" xfId="0" applyNumberFormat="1" applyFont="1" applyBorder="1" applyAlignment="1">
      <alignment horizontal="center" wrapText="1"/>
    </xf>
    <xf numFmtId="164" fontId="19" fillId="0" borderId="0" xfId="1" applyFont="1"/>
    <xf numFmtId="164" fontId="20" fillId="0" borderId="0" xfId="0" applyNumberFormat="1" applyFont="1"/>
    <xf numFmtId="164" fontId="20" fillId="0" borderId="0" xfId="1" applyFont="1"/>
    <xf numFmtId="165" fontId="18" fillId="0" borderId="7" xfId="0" applyNumberFormat="1" applyFont="1" applyBorder="1" applyAlignment="1">
      <alignment horizontal="justify" vertical="top"/>
    </xf>
    <xf numFmtId="165" fontId="17" fillId="0" borderId="7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left" vertical="top" wrapText="1"/>
    </xf>
    <xf numFmtId="165" fontId="21" fillId="0" borderId="0" xfId="0" applyNumberFormat="1" applyFont="1" applyAlignment="1">
      <alignment horizontal="center"/>
    </xf>
    <xf numFmtId="165" fontId="18" fillId="0" borderId="2" xfId="0" applyNumberFormat="1" applyFont="1" applyBorder="1" applyAlignment="1">
      <alignment horizontal="left" vertical="top" wrapText="1"/>
    </xf>
    <xf numFmtId="165" fontId="22" fillId="0" borderId="2" xfId="0" applyNumberFormat="1" applyFont="1" applyBorder="1" applyAlignment="1">
      <alignment horizontal="left" wrapText="1"/>
    </xf>
    <xf numFmtId="165" fontId="10" fillId="0" borderId="0" xfId="0" applyNumberFormat="1" applyFont="1" applyAlignment="1">
      <alignment horizontal="center" wrapText="1"/>
    </xf>
    <xf numFmtId="165" fontId="3" fillId="0" borderId="2" xfId="0" applyNumberFormat="1" applyFont="1" applyBorder="1" applyAlignment="1">
      <alignment horizontal="justify" vertical="top"/>
    </xf>
    <xf numFmtId="165" fontId="17" fillId="0" borderId="2" xfId="0" applyNumberFormat="1" applyFont="1" applyBorder="1" applyAlignment="1">
      <alignment horizontal="right" wrapText="1"/>
    </xf>
    <xf numFmtId="165" fontId="16" fillId="0" borderId="2" xfId="0" applyNumberFormat="1" applyFont="1" applyBorder="1" applyAlignment="1">
      <alignment vertical="top" wrapText="1"/>
    </xf>
    <xf numFmtId="165" fontId="23" fillId="0" borderId="2" xfId="0" applyNumberFormat="1" applyFont="1" applyBorder="1" applyAlignment="1">
      <alignment vertical="top" wrapText="1"/>
    </xf>
    <xf numFmtId="165" fontId="17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vertical="top" wrapText="1"/>
    </xf>
    <xf numFmtId="165" fontId="25" fillId="0" borderId="0" xfId="0" applyNumberFormat="1" applyFont="1" applyAlignment="1">
      <alignment horizontal="center" vertical="top" wrapText="1"/>
    </xf>
    <xf numFmtId="165" fontId="26" fillId="0" borderId="0" xfId="0" applyNumberFormat="1" applyFont="1" applyAlignment="1">
      <alignment horizontal="justify"/>
    </xf>
    <xf numFmtId="165" fontId="27" fillId="0" borderId="0" xfId="0" applyNumberFormat="1" applyFont="1"/>
    <xf numFmtId="0" fontId="28" fillId="0" borderId="0" xfId="0" applyFont="1"/>
    <xf numFmtId="165" fontId="18" fillId="0" borderId="2" xfId="0" applyNumberFormat="1" applyFont="1" applyBorder="1"/>
    <xf numFmtId="165" fontId="30" fillId="0" borderId="2" xfId="0" applyNumberFormat="1" applyFont="1" applyBorder="1"/>
    <xf numFmtId="165" fontId="9" fillId="0" borderId="2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/>
    </xf>
    <xf numFmtId="165" fontId="32" fillId="0" borderId="2" xfId="0" applyNumberFormat="1" applyFont="1" applyBorder="1" applyAlignment="1">
      <alignment horizontal="center"/>
    </xf>
    <xf numFmtId="165" fontId="30" fillId="0" borderId="2" xfId="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left"/>
    </xf>
    <xf numFmtId="165" fontId="34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left" wrapText="1"/>
    </xf>
    <xf numFmtId="165" fontId="35" fillId="0" borderId="2" xfId="0" applyNumberFormat="1" applyFont="1" applyBorder="1" applyAlignment="1">
      <alignment horizontal="left" wrapText="1"/>
    </xf>
    <xf numFmtId="165" fontId="37" fillId="0" borderId="2" xfId="0" applyNumberFormat="1" applyFont="1" applyBorder="1" applyAlignment="1">
      <alignment horizontal="center" wrapText="1"/>
    </xf>
    <xf numFmtId="165" fontId="37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9" fillId="0" borderId="2" xfId="0" applyNumberFormat="1" applyFont="1" applyBorder="1"/>
    <xf numFmtId="165" fontId="13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 vertical="top" wrapText="1"/>
    </xf>
    <xf numFmtId="165" fontId="18" fillId="0" borderId="2" xfId="0" applyNumberFormat="1" applyFont="1" applyBorder="1" applyAlignment="1">
      <alignment wrapText="1"/>
    </xf>
    <xf numFmtId="165" fontId="17" fillId="0" borderId="2" xfId="2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/>
    </xf>
    <xf numFmtId="165" fontId="17" fillId="0" borderId="2" xfId="2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vertical="top" wrapText="1"/>
    </xf>
    <xf numFmtId="165" fontId="37" fillId="0" borderId="2" xfId="2" applyNumberFormat="1" applyFont="1" applyBorder="1" applyAlignment="1">
      <alignment horizontal="center"/>
    </xf>
    <xf numFmtId="165" fontId="9" fillId="0" borderId="8" xfId="0" applyNumberFormat="1" applyFont="1" applyBorder="1"/>
    <xf numFmtId="165" fontId="25" fillId="0" borderId="4" xfId="0" applyNumberFormat="1" applyFont="1" applyBorder="1" applyAlignment="1">
      <alignment horizontal="center" wrapText="1"/>
    </xf>
    <xf numFmtId="165" fontId="25" fillId="0" borderId="4" xfId="0" applyNumberFormat="1" applyFont="1" applyBorder="1" applyAlignment="1">
      <alignment horizontal="center"/>
    </xf>
    <xf numFmtId="165" fontId="25" fillId="0" borderId="9" xfId="0" applyNumberFormat="1" applyFont="1" applyBorder="1" applyAlignment="1">
      <alignment horizontal="center" wrapText="1"/>
    </xf>
    <xf numFmtId="165" fontId="18" fillId="0" borderId="6" xfId="0" applyNumberFormat="1" applyFont="1" applyBorder="1"/>
    <xf numFmtId="165" fontId="9" fillId="0" borderId="6" xfId="0" applyNumberFormat="1" applyFont="1" applyBorder="1" applyAlignment="1">
      <alignment horizontal="center" wrapText="1"/>
    </xf>
    <xf numFmtId="165" fontId="9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/>
    </xf>
    <xf numFmtId="165" fontId="22" fillId="0" borderId="2" xfId="0" applyNumberFormat="1" applyFont="1" applyBorder="1" applyAlignment="1">
      <alignment vertical="top" wrapText="1"/>
    </xf>
    <xf numFmtId="165" fontId="25" fillId="0" borderId="0" xfId="0" applyNumberFormat="1" applyFont="1" applyAlignment="1">
      <alignment horizontal="center"/>
    </xf>
    <xf numFmtId="165" fontId="35" fillId="0" borderId="2" xfId="0" applyNumberFormat="1" applyFont="1" applyBorder="1" applyAlignment="1">
      <alignment wrapText="1"/>
    </xf>
    <xf numFmtId="165" fontId="38" fillId="0" borderId="2" xfId="0" applyNumberFormat="1" applyFont="1" applyBorder="1" applyAlignment="1">
      <alignment horizontal="center"/>
    </xf>
    <xf numFmtId="165" fontId="36" fillId="0" borderId="2" xfId="0" applyNumberFormat="1" applyFont="1" applyBorder="1" applyAlignment="1">
      <alignment wrapText="1"/>
    </xf>
    <xf numFmtId="165" fontId="7" fillId="0" borderId="2" xfId="0" applyNumberFormat="1" applyFont="1" applyBorder="1"/>
    <xf numFmtId="165" fontId="9" fillId="0" borderId="0" xfId="0" applyNumberFormat="1" applyFont="1"/>
    <xf numFmtId="165" fontId="39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3" fillId="0" borderId="0" xfId="0" applyNumberFormat="1" applyFont="1"/>
    <xf numFmtId="165" fontId="40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41" fillId="0" borderId="0" xfId="0" applyNumberFormat="1" applyFont="1"/>
    <xf numFmtId="0" fontId="41" fillId="0" borderId="0" xfId="0" applyFont="1"/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justify"/>
    </xf>
    <xf numFmtId="0" fontId="42" fillId="0" borderId="0" xfId="0" applyFont="1"/>
    <xf numFmtId="0" fontId="2" fillId="0" borderId="0" xfId="0" applyFont="1"/>
    <xf numFmtId="0" fontId="43" fillId="0" borderId="0" xfId="0" applyFont="1"/>
    <xf numFmtId="0" fontId="9" fillId="0" borderId="0" xfId="0" applyFont="1" applyBorder="1" applyAlignment="1">
      <alignment horizontal="center" wrapText="1"/>
    </xf>
    <xf numFmtId="165" fontId="9" fillId="0" borderId="0" xfId="0" applyNumberFormat="1" applyFont="1" applyBorder="1" applyAlignment="1">
      <alignment horizontal="center" vertical="top" wrapText="1"/>
    </xf>
    <xf numFmtId="165" fontId="10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justify" vertical="top" wrapText="1"/>
    </xf>
    <xf numFmtId="165" fontId="22" fillId="0" borderId="2" xfId="0" applyNumberFormat="1" applyFont="1" applyBorder="1" applyAlignment="1">
      <alignment horizontal="justify" vertical="top" wrapText="1"/>
    </xf>
    <xf numFmtId="165" fontId="9" fillId="0" borderId="2" xfId="0" applyNumberFormat="1" applyFont="1" applyBorder="1" applyAlignment="1">
      <alignment horizontal="justify" vertical="top" wrapText="1"/>
    </xf>
    <xf numFmtId="165" fontId="17" fillId="0" borderId="5" xfId="0" applyNumberFormat="1" applyFont="1" applyBorder="1" applyAlignment="1">
      <alignment horizontal="center" wrapText="1"/>
    </xf>
    <xf numFmtId="165" fontId="17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165" fontId="3" fillId="0" borderId="4" xfId="0" applyNumberFormat="1" applyFont="1" applyBorder="1" applyAlignment="1">
      <alignment horizontal="left"/>
    </xf>
    <xf numFmtId="165" fontId="22" fillId="0" borderId="5" xfId="0" applyNumberFormat="1" applyFont="1" applyBorder="1" applyAlignment="1">
      <alignment horizontal="justify" vertical="top"/>
    </xf>
    <xf numFmtId="165" fontId="22" fillId="0" borderId="6" xfId="0" applyNumberFormat="1" applyFont="1" applyBorder="1" applyAlignment="1">
      <alignment horizontal="justify" vertical="top"/>
    </xf>
    <xf numFmtId="165" fontId="17" fillId="0" borderId="5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justify" vertical="top"/>
    </xf>
    <xf numFmtId="165" fontId="18" fillId="0" borderId="6" xfId="0" applyNumberFormat="1" applyFont="1" applyBorder="1" applyAlignment="1">
      <alignment horizontal="justify" vertical="top"/>
    </xf>
    <xf numFmtId="165" fontId="16" fillId="0" borderId="5" xfId="0" applyNumberFormat="1" applyFont="1" applyBorder="1" applyAlignment="1">
      <alignment horizontal="left" vertical="top" wrapText="1"/>
    </xf>
    <xf numFmtId="165" fontId="16" fillId="0" borderId="6" xfId="0" applyNumberFormat="1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165" fontId="13" fillId="0" borderId="5" xfId="0" applyNumberFormat="1" applyFont="1" applyBorder="1" applyAlignment="1">
      <alignment horizontal="center" wrapText="1"/>
    </xf>
    <xf numFmtId="165" fontId="13" fillId="0" borderId="6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left"/>
    </xf>
    <xf numFmtId="165" fontId="29" fillId="0" borderId="0" xfId="0" applyNumberFormat="1" applyFont="1" applyAlignment="1">
      <alignment horizontal="left" wrapText="1"/>
    </xf>
    <xf numFmtId="165" fontId="32" fillId="0" borderId="10" xfId="0" applyNumberFormat="1" applyFont="1" applyBorder="1" applyAlignment="1">
      <alignment horizontal="left"/>
    </xf>
    <xf numFmtId="165" fontId="32" fillId="0" borderId="1" xfId="0" applyNumberFormat="1" applyFont="1" applyBorder="1" applyAlignment="1">
      <alignment horizontal="left"/>
    </xf>
    <xf numFmtId="165" fontId="32" fillId="0" borderId="0" xfId="0" applyNumberFormat="1" applyFont="1" applyBorder="1" applyAlignment="1">
      <alignment horizontal="left"/>
    </xf>
    <xf numFmtId="165" fontId="32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justify"/>
    </xf>
  </cellXfs>
  <cellStyles count="3">
    <cellStyle name="Comma" xfId="1" builtinId="3"/>
    <cellStyle name="Comma 2 2" xfId="2" xr:uid="{AC7627FC-23FD-4A2A-963F-A7D5FA4C2E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39B26-4190-4F22-BD4E-BAA52990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B3BED6-842A-44D1-93AC-BAC5384F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800BEE-A275-4A82-8AFE-78903D7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CF6245-EE4D-4D64-919F-475D3DA8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3A3A19-91FD-434F-91A1-0C014245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244BC74-20BD-42AA-A964-126A61D3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302D417-E972-4EE9-9292-2764610C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38100</xdr:rowOff>
    </xdr:from>
    <xdr:to>
      <xdr:col>0</xdr:col>
      <xdr:colOff>552450</xdr:colOff>
      <xdr:row>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158261F-7DAC-4890-9673-5E624442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447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B180-287F-42B4-ADEB-3DE795CA58D6}">
  <sheetPr>
    <pageSetUpPr fitToPage="1"/>
  </sheetPr>
  <dimension ref="A1:L97"/>
  <sheetViews>
    <sheetView tabSelected="1" topLeftCell="A74" zoomScale="130" zoomScaleNormal="130" workbookViewId="0">
      <selection activeCell="A89" sqref="A89"/>
    </sheetView>
  </sheetViews>
  <sheetFormatPr baseColWidth="10" defaultColWidth="8.83203125" defaultRowHeight="15" x14ac:dyDescent="0.2"/>
  <cols>
    <col min="1" max="1" width="23.5" customWidth="1"/>
    <col min="2" max="2" width="15.33203125" customWidth="1"/>
    <col min="3" max="3" width="14.6640625" customWidth="1"/>
    <col min="4" max="4" width="14.33203125" customWidth="1"/>
    <col min="5" max="5" width="17.6640625" customWidth="1"/>
    <col min="6" max="6" width="18.6640625" customWidth="1"/>
    <col min="7" max="7" width="11.83203125" customWidth="1"/>
    <col min="8" max="8" width="15" customWidth="1"/>
    <col min="9" max="9" width="13.33203125" customWidth="1"/>
    <col min="257" max="257" width="23.5" customWidth="1"/>
    <col min="258" max="258" width="15.33203125" customWidth="1"/>
    <col min="259" max="259" width="14.6640625" customWidth="1"/>
    <col min="260" max="260" width="14.33203125" customWidth="1"/>
    <col min="261" max="261" width="17.6640625" customWidth="1"/>
    <col min="262" max="262" width="18.6640625" customWidth="1"/>
    <col min="263" max="263" width="11.83203125" customWidth="1"/>
    <col min="264" max="264" width="15" customWidth="1"/>
    <col min="265" max="265" width="13.33203125" customWidth="1"/>
    <col min="513" max="513" width="23.5" customWidth="1"/>
    <col min="514" max="514" width="15.33203125" customWidth="1"/>
    <col min="515" max="515" width="14.6640625" customWidth="1"/>
    <col min="516" max="516" width="14.33203125" customWidth="1"/>
    <col min="517" max="517" width="17.6640625" customWidth="1"/>
    <col min="518" max="518" width="18.6640625" customWidth="1"/>
    <col min="519" max="519" width="11.83203125" customWidth="1"/>
    <col min="520" max="520" width="15" customWidth="1"/>
    <col min="521" max="521" width="13.33203125" customWidth="1"/>
    <col min="769" max="769" width="23.5" customWidth="1"/>
    <col min="770" max="770" width="15.33203125" customWidth="1"/>
    <col min="771" max="771" width="14.6640625" customWidth="1"/>
    <col min="772" max="772" width="14.33203125" customWidth="1"/>
    <col min="773" max="773" width="17.6640625" customWidth="1"/>
    <col min="774" max="774" width="18.6640625" customWidth="1"/>
    <col min="775" max="775" width="11.83203125" customWidth="1"/>
    <col min="776" max="776" width="15" customWidth="1"/>
    <col min="777" max="777" width="13.33203125" customWidth="1"/>
    <col min="1025" max="1025" width="23.5" customWidth="1"/>
    <col min="1026" max="1026" width="15.33203125" customWidth="1"/>
    <col min="1027" max="1027" width="14.6640625" customWidth="1"/>
    <col min="1028" max="1028" width="14.33203125" customWidth="1"/>
    <col min="1029" max="1029" width="17.6640625" customWidth="1"/>
    <col min="1030" max="1030" width="18.6640625" customWidth="1"/>
    <col min="1031" max="1031" width="11.83203125" customWidth="1"/>
    <col min="1032" max="1032" width="15" customWidth="1"/>
    <col min="1033" max="1033" width="13.33203125" customWidth="1"/>
    <col min="1281" max="1281" width="23.5" customWidth="1"/>
    <col min="1282" max="1282" width="15.33203125" customWidth="1"/>
    <col min="1283" max="1283" width="14.6640625" customWidth="1"/>
    <col min="1284" max="1284" width="14.33203125" customWidth="1"/>
    <col min="1285" max="1285" width="17.6640625" customWidth="1"/>
    <col min="1286" max="1286" width="18.6640625" customWidth="1"/>
    <col min="1287" max="1287" width="11.83203125" customWidth="1"/>
    <col min="1288" max="1288" width="15" customWidth="1"/>
    <col min="1289" max="1289" width="13.33203125" customWidth="1"/>
    <col min="1537" max="1537" width="23.5" customWidth="1"/>
    <col min="1538" max="1538" width="15.33203125" customWidth="1"/>
    <col min="1539" max="1539" width="14.6640625" customWidth="1"/>
    <col min="1540" max="1540" width="14.33203125" customWidth="1"/>
    <col min="1541" max="1541" width="17.6640625" customWidth="1"/>
    <col min="1542" max="1542" width="18.6640625" customWidth="1"/>
    <col min="1543" max="1543" width="11.83203125" customWidth="1"/>
    <col min="1544" max="1544" width="15" customWidth="1"/>
    <col min="1545" max="1545" width="13.33203125" customWidth="1"/>
    <col min="1793" max="1793" width="23.5" customWidth="1"/>
    <col min="1794" max="1794" width="15.33203125" customWidth="1"/>
    <col min="1795" max="1795" width="14.6640625" customWidth="1"/>
    <col min="1796" max="1796" width="14.33203125" customWidth="1"/>
    <col min="1797" max="1797" width="17.6640625" customWidth="1"/>
    <col min="1798" max="1798" width="18.6640625" customWidth="1"/>
    <col min="1799" max="1799" width="11.83203125" customWidth="1"/>
    <col min="1800" max="1800" width="15" customWidth="1"/>
    <col min="1801" max="1801" width="13.33203125" customWidth="1"/>
    <col min="2049" max="2049" width="23.5" customWidth="1"/>
    <col min="2050" max="2050" width="15.33203125" customWidth="1"/>
    <col min="2051" max="2051" width="14.6640625" customWidth="1"/>
    <col min="2052" max="2052" width="14.33203125" customWidth="1"/>
    <col min="2053" max="2053" width="17.6640625" customWidth="1"/>
    <col min="2054" max="2054" width="18.6640625" customWidth="1"/>
    <col min="2055" max="2055" width="11.83203125" customWidth="1"/>
    <col min="2056" max="2056" width="15" customWidth="1"/>
    <col min="2057" max="2057" width="13.33203125" customWidth="1"/>
    <col min="2305" max="2305" width="23.5" customWidth="1"/>
    <col min="2306" max="2306" width="15.33203125" customWidth="1"/>
    <col min="2307" max="2307" width="14.6640625" customWidth="1"/>
    <col min="2308" max="2308" width="14.33203125" customWidth="1"/>
    <col min="2309" max="2309" width="17.6640625" customWidth="1"/>
    <col min="2310" max="2310" width="18.6640625" customWidth="1"/>
    <col min="2311" max="2311" width="11.83203125" customWidth="1"/>
    <col min="2312" max="2312" width="15" customWidth="1"/>
    <col min="2313" max="2313" width="13.33203125" customWidth="1"/>
    <col min="2561" max="2561" width="23.5" customWidth="1"/>
    <col min="2562" max="2562" width="15.33203125" customWidth="1"/>
    <col min="2563" max="2563" width="14.6640625" customWidth="1"/>
    <col min="2564" max="2564" width="14.33203125" customWidth="1"/>
    <col min="2565" max="2565" width="17.6640625" customWidth="1"/>
    <col min="2566" max="2566" width="18.6640625" customWidth="1"/>
    <col min="2567" max="2567" width="11.83203125" customWidth="1"/>
    <col min="2568" max="2568" width="15" customWidth="1"/>
    <col min="2569" max="2569" width="13.33203125" customWidth="1"/>
    <col min="2817" max="2817" width="23.5" customWidth="1"/>
    <col min="2818" max="2818" width="15.33203125" customWidth="1"/>
    <col min="2819" max="2819" width="14.6640625" customWidth="1"/>
    <col min="2820" max="2820" width="14.33203125" customWidth="1"/>
    <col min="2821" max="2821" width="17.6640625" customWidth="1"/>
    <col min="2822" max="2822" width="18.6640625" customWidth="1"/>
    <col min="2823" max="2823" width="11.83203125" customWidth="1"/>
    <col min="2824" max="2824" width="15" customWidth="1"/>
    <col min="2825" max="2825" width="13.33203125" customWidth="1"/>
    <col min="3073" max="3073" width="23.5" customWidth="1"/>
    <col min="3074" max="3074" width="15.33203125" customWidth="1"/>
    <col min="3075" max="3075" width="14.6640625" customWidth="1"/>
    <col min="3076" max="3076" width="14.33203125" customWidth="1"/>
    <col min="3077" max="3077" width="17.6640625" customWidth="1"/>
    <col min="3078" max="3078" width="18.6640625" customWidth="1"/>
    <col min="3079" max="3079" width="11.83203125" customWidth="1"/>
    <col min="3080" max="3080" width="15" customWidth="1"/>
    <col min="3081" max="3081" width="13.33203125" customWidth="1"/>
    <col min="3329" max="3329" width="23.5" customWidth="1"/>
    <col min="3330" max="3330" width="15.33203125" customWidth="1"/>
    <col min="3331" max="3331" width="14.6640625" customWidth="1"/>
    <col min="3332" max="3332" width="14.33203125" customWidth="1"/>
    <col min="3333" max="3333" width="17.6640625" customWidth="1"/>
    <col min="3334" max="3334" width="18.6640625" customWidth="1"/>
    <col min="3335" max="3335" width="11.83203125" customWidth="1"/>
    <col min="3336" max="3336" width="15" customWidth="1"/>
    <col min="3337" max="3337" width="13.33203125" customWidth="1"/>
    <col min="3585" max="3585" width="23.5" customWidth="1"/>
    <col min="3586" max="3586" width="15.33203125" customWidth="1"/>
    <col min="3587" max="3587" width="14.6640625" customWidth="1"/>
    <col min="3588" max="3588" width="14.33203125" customWidth="1"/>
    <col min="3589" max="3589" width="17.6640625" customWidth="1"/>
    <col min="3590" max="3590" width="18.6640625" customWidth="1"/>
    <col min="3591" max="3591" width="11.83203125" customWidth="1"/>
    <col min="3592" max="3592" width="15" customWidth="1"/>
    <col min="3593" max="3593" width="13.33203125" customWidth="1"/>
    <col min="3841" max="3841" width="23.5" customWidth="1"/>
    <col min="3842" max="3842" width="15.33203125" customWidth="1"/>
    <col min="3843" max="3843" width="14.6640625" customWidth="1"/>
    <col min="3844" max="3844" width="14.33203125" customWidth="1"/>
    <col min="3845" max="3845" width="17.6640625" customWidth="1"/>
    <col min="3846" max="3846" width="18.6640625" customWidth="1"/>
    <col min="3847" max="3847" width="11.83203125" customWidth="1"/>
    <col min="3848" max="3848" width="15" customWidth="1"/>
    <col min="3849" max="3849" width="13.33203125" customWidth="1"/>
    <col min="4097" max="4097" width="23.5" customWidth="1"/>
    <col min="4098" max="4098" width="15.33203125" customWidth="1"/>
    <col min="4099" max="4099" width="14.6640625" customWidth="1"/>
    <col min="4100" max="4100" width="14.33203125" customWidth="1"/>
    <col min="4101" max="4101" width="17.6640625" customWidth="1"/>
    <col min="4102" max="4102" width="18.6640625" customWidth="1"/>
    <col min="4103" max="4103" width="11.83203125" customWidth="1"/>
    <col min="4104" max="4104" width="15" customWidth="1"/>
    <col min="4105" max="4105" width="13.33203125" customWidth="1"/>
    <col min="4353" max="4353" width="23.5" customWidth="1"/>
    <col min="4354" max="4354" width="15.33203125" customWidth="1"/>
    <col min="4355" max="4355" width="14.6640625" customWidth="1"/>
    <col min="4356" max="4356" width="14.33203125" customWidth="1"/>
    <col min="4357" max="4357" width="17.6640625" customWidth="1"/>
    <col min="4358" max="4358" width="18.6640625" customWidth="1"/>
    <col min="4359" max="4359" width="11.83203125" customWidth="1"/>
    <col min="4360" max="4360" width="15" customWidth="1"/>
    <col min="4361" max="4361" width="13.33203125" customWidth="1"/>
    <col min="4609" max="4609" width="23.5" customWidth="1"/>
    <col min="4610" max="4610" width="15.33203125" customWidth="1"/>
    <col min="4611" max="4611" width="14.6640625" customWidth="1"/>
    <col min="4612" max="4612" width="14.33203125" customWidth="1"/>
    <col min="4613" max="4613" width="17.6640625" customWidth="1"/>
    <col min="4614" max="4614" width="18.6640625" customWidth="1"/>
    <col min="4615" max="4615" width="11.83203125" customWidth="1"/>
    <col min="4616" max="4616" width="15" customWidth="1"/>
    <col min="4617" max="4617" width="13.33203125" customWidth="1"/>
    <col min="4865" max="4865" width="23.5" customWidth="1"/>
    <col min="4866" max="4866" width="15.33203125" customWidth="1"/>
    <col min="4867" max="4867" width="14.6640625" customWidth="1"/>
    <col min="4868" max="4868" width="14.33203125" customWidth="1"/>
    <col min="4869" max="4869" width="17.6640625" customWidth="1"/>
    <col min="4870" max="4870" width="18.6640625" customWidth="1"/>
    <col min="4871" max="4871" width="11.83203125" customWidth="1"/>
    <col min="4872" max="4872" width="15" customWidth="1"/>
    <col min="4873" max="4873" width="13.33203125" customWidth="1"/>
    <col min="5121" max="5121" width="23.5" customWidth="1"/>
    <col min="5122" max="5122" width="15.33203125" customWidth="1"/>
    <col min="5123" max="5123" width="14.6640625" customWidth="1"/>
    <col min="5124" max="5124" width="14.33203125" customWidth="1"/>
    <col min="5125" max="5125" width="17.6640625" customWidth="1"/>
    <col min="5126" max="5126" width="18.6640625" customWidth="1"/>
    <col min="5127" max="5127" width="11.83203125" customWidth="1"/>
    <col min="5128" max="5128" width="15" customWidth="1"/>
    <col min="5129" max="5129" width="13.33203125" customWidth="1"/>
    <col min="5377" max="5377" width="23.5" customWidth="1"/>
    <col min="5378" max="5378" width="15.33203125" customWidth="1"/>
    <col min="5379" max="5379" width="14.6640625" customWidth="1"/>
    <col min="5380" max="5380" width="14.33203125" customWidth="1"/>
    <col min="5381" max="5381" width="17.6640625" customWidth="1"/>
    <col min="5382" max="5382" width="18.6640625" customWidth="1"/>
    <col min="5383" max="5383" width="11.83203125" customWidth="1"/>
    <col min="5384" max="5384" width="15" customWidth="1"/>
    <col min="5385" max="5385" width="13.33203125" customWidth="1"/>
    <col min="5633" max="5633" width="23.5" customWidth="1"/>
    <col min="5634" max="5634" width="15.33203125" customWidth="1"/>
    <col min="5635" max="5635" width="14.6640625" customWidth="1"/>
    <col min="5636" max="5636" width="14.33203125" customWidth="1"/>
    <col min="5637" max="5637" width="17.6640625" customWidth="1"/>
    <col min="5638" max="5638" width="18.6640625" customWidth="1"/>
    <col min="5639" max="5639" width="11.83203125" customWidth="1"/>
    <col min="5640" max="5640" width="15" customWidth="1"/>
    <col min="5641" max="5641" width="13.33203125" customWidth="1"/>
    <col min="5889" max="5889" width="23.5" customWidth="1"/>
    <col min="5890" max="5890" width="15.33203125" customWidth="1"/>
    <col min="5891" max="5891" width="14.6640625" customWidth="1"/>
    <col min="5892" max="5892" width="14.33203125" customWidth="1"/>
    <col min="5893" max="5893" width="17.6640625" customWidth="1"/>
    <col min="5894" max="5894" width="18.6640625" customWidth="1"/>
    <col min="5895" max="5895" width="11.83203125" customWidth="1"/>
    <col min="5896" max="5896" width="15" customWidth="1"/>
    <col min="5897" max="5897" width="13.33203125" customWidth="1"/>
    <col min="6145" max="6145" width="23.5" customWidth="1"/>
    <col min="6146" max="6146" width="15.33203125" customWidth="1"/>
    <col min="6147" max="6147" width="14.6640625" customWidth="1"/>
    <col min="6148" max="6148" width="14.33203125" customWidth="1"/>
    <col min="6149" max="6149" width="17.6640625" customWidth="1"/>
    <col min="6150" max="6150" width="18.6640625" customWidth="1"/>
    <col min="6151" max="6151" width="11.83203125" customWidth="1"/>
    <col min="6152" max="6152" width="15" customWidth="1"/>
    <col min="6153" max="6153" width="13.33203125" customWidth="1"/>
    <col min="6401" max="6401" width="23.5" customWidth="1"/>
    <col min="6402" max="6402" width="15.33203125" customWidth="1"/>
    <col min="6403" max="6403" width="14.6640625" customWidth="1"/>
    <col min="6404" max="6404" width="14.33203125" customWidth="1"/>
    <col min="6405" max="6405" width="17.6640625" customWidth="1"/>
    <col min="6406" max="6406" width="18.6640625" customWidth="1"/>
    <col min="6407" max="6407" width="11.83203125" customWidth="1"/>
    <col min="6408" max="6408" width="15" customWidth="1"/>
    <col min="6409" max="6409" width="13.33203125" customWidth="1"/>
    <col min="6657" max="6657" width="23.5" customWidth="1"/>
    <col min="6658" max="6658" width="15.33203125" customWidth="1"/>
    <col min="6659" max="6659" width="14.6640625" customWidth="1"/>
    <col min="6660" max="6660" width="14.33203125" customWidth="1"/>
    <col min="6661" max="6661" width="17.6640625" customWidth="1"/>
    <col min="6662" max="6662" width="18.6640625" customWidth="1"/>
    <col min="6663" max="6663" width="11.83203125" customWidth="1"/>
    <col min="6664" max="6664" width="15" customWidth="1"/>
    <col min="6665" max="6665" width="13.33203125" customWidth="1"/>
    <col min="6913" max="6913" width="23.5" customWidth="1"/>
    <col min="6914" max="6914" width="15.33203125" customWidth="1"/>
    <col min="6915" max="6915" width="14.6640625" customWidth="1"/>
    <col min="6916" max="6916" width="14.33203125" customWidth="1"/>
    <col min="6917" max="6917" width="17.6640625" customWidth="1"/>
    <col min="6918" max="6918" width="18.6640625" customWidth="1"/>
    <col min="6919" max="6919" width="11.83203125" customWidth="1"/>
    <col min="6920" max="6920" width="15" customWidth="1"/>
    <col min="6921" max="6921" width="13.33203125" customWidth="1"/>
    <col min="7169" max="7169" width="23.5" customWidth="1"/>
    <col min="7170" max="7170" width="15.33203125" customWidth="1"/>
    <col min="7171" max="7171" width="14.6640625" customWidth="1"/>
    <col min="7172" max="7172" width="14.33203125" customWidth="1"/>
    <col min="7173" max="7173" width="17.6640625" customWidth="1"/>
    <col min="7174" max="7174" width="18.6640625" customWidth="1"/>
    <col min="7175" max="7175" width="11.83203125" customWidth="1"/>
    <col min="7176" max="7176" width="15" customWidth="1"/>
    <col min="7177" max="7177" width="13.33203125" customWidth="1"/>
    <col min="7425" max="7425" width="23.5" customWidth="1"/>
    <col min="7426" max="7426" width="15.33203125" customWidth="1"/>
    <col min="7427" max="7427" width="14.6640625" customWidth="1"/>
    <col min="7428" max="7428" width="14.33203125" customWidth="1"/>
    <col min="7429" max="7429" width="17.6640625" customWidth="1"/>
    <col min="7430" max="7430" width="18.6640625" customWidth="1"/>
    <col min="7431" max="7431" width="11.83203125" customWidth="1"/>
    <col min="7432" max="7432" width="15" customWidth="1"/>
    <col min="7433" max="7433" width="13.33203125" customWidth="1"/>
    <col min="7681" max="7681" width="23.5" customWidth="1"/>
    <col min="7682" max="7682" width="15.33203125" customWidth="1"/>
    <col min="7683" max="7683" width="14.6640625" customWidth="1"/>
    <col min="7684" max="7684" width="14.33203125" customWidth="1"/>
    <col min="7685" max="7685" width="17.6640625" customWidth="1"/>
    <col min="7686" max="7686" width="18.6640625" customWidth="1"/>
    <col min="7687" max="7687" width="11.83203125" customWidth="1"/>
    <col min="7688" max="7688" width="15" customWidth="1"/>
    <col min="7689" max="7689" width="13.33203125" customWidth="1"/>
    <col min="7937" max="7937" width="23.5" customWidth="1"/>
    <col min="7938" max="7938" width="15.33203125" customWidth="1"/>
    <col min="7939" max="7939" width="14.6640625" customWidth="1"/>
    <col min="7940" max="7940" width="14.33203125" customWidth="1"/>
    <col min="7941" max="7941" width="17.6640625" customWidth="1"/>
    <col min="7942" max="7942" width="18.6640625" customWidth="1"/>
    <col min="7943" max="7943" width="11.83203125" customWidth="1"/>
    <col min="7944" max="7944" width="15" customWidth="1"/>
    <col min="7945" max="7945" width="13.33203125" customWidth="1"/>
    <col min="8193" max="8193" width="23.5" customWidth="1"/>
    <col min="8194" max="8194" width="15.33203125" customWidth="1"/>
    <col min="8195" max="8195" width="14.6640625" customWidth="1"/>
    <col min="8196" max="8196" width="14.33203125" customWidth="1"/>
    <col min="8197" max="8197" width="17.6640625" customWidth="1"/>
    <col min="8198" max="8198" width="18.6640625" customWidth="1"/>
    <col min="8199" max="8199" width="11.83203125" customWidth="1"/>
    <col min="8200" max="8200" width="15" customWidth="1"/>
    <col min="8201" max="8201" width="13.33203125" customWidth="1"/>
    <col min="8449" max="8449" width="23.5" customWidth="1"/>
    <col min="8450" max="8450" width="15.33203125" customWidth="1"/>
    <col min="8451" max="8451" width="14.6640625" customWidth="1"/>
    <col min="8452" max="8452" width="14.33203125" customWidth="1"/>
    <col min="8453" max="8453" width="17.6640625" customWidth="1"/>
    <col min="8454" max="8454" width="18.6640625" customWidth="1"/>
    <col min="8455" max="8455" width="11.83203125" customWidth="1"/>
    <col min="8456" max="8456" width="15" customWidth="1"/>
    <col min="8457" max="8457" width="13.33203125" customWidth="1"/>
    <col min="8705" max="8705" width="23.5" customWidth="1"/>
    <col min="8706" max="8706" width="15.33203125" customWidth="1"/>
    <col min="8707" max="8707" width="14.6640625" customWidth="1"/>
    <col min="8708" max="8708" width="14.33203125" customWidth="1"/>
    <col min="8709" max="8709" width="17.6640625" customWidth="1"/>
    <col min="8710" max="8710" width="18.6640625" customWidth="1"/>
    <col min="8711" max="8711" width="11.83203125" customWidth="1"/>
    <col min="8712" max="8712" width="15" customWidth="1"/>
    <col min="8713" max="8713" width="13.33203125" customWidth="1"/>
    <col min="8961" max="8961" width="23.5" customWidth="1"/>
    <col min="8962" max="8962" width="15.33203125" customWidth="1"/>
    <col min="8963" max="8963" width="14.6640625" customWidth="1"/>
    <col min="8964" max="8964" width="14.33203125" customWidth="1"/>
    <col min="8965" max="8965" width="17.6640625" customWidth="1"/>
    <col min="8966" max="8966" width="18.6640625" customWidth="1"/>
    <col min="8967" max="8967" width="11.83203125" customWidth="1"/>
    <col min="8968" max="8968" width="15" customWidth="1"/>
    <col min="8969" max="8969" width="13.33203125" customWidth="1"/>
    <col min="9217" max="9217" width="23.5" customWidth="1"/>
    <col min="9218" max="9218" width="15.33203125" customWidth="1"/>
    <col min="9219" max="9219" width="14.6640625" customWidth="1"/>
    <col min="9220" max="9220" width="14.33203125" customWidth="1"/>
    <col min="9221" max="9221" width="17.6640625" customWidth="1"/>
    <col min="9222" max="9222" width="18.6640625" customWidth="1"/>
    <col min="9223" max="9223" width="11.83203125" customWidth="1"/>
    <col min="9224" max="9224" width="15" customWidth="1"/>
    <col min="9225" max="9225" width="13.33203125" customWidth="1"/>
    <col min="9473" max="9473" width="23.5" customWidth="1"/>
    <col min="9474" max="9474" width="15.33203125" customWidth="1"/>
    <col min="9475" max="9475" width="14.6640625" customWidth="1"/>
    <col min="9476" max="9476" width="14.33203125" customWidth="1"/>
    <col min="9477" max="9477" width="17.6640625" customWidth="1"/>
    <col min="9478" max="9478" width="18.6640625" customWidth="1"/>
    <col min="9479" max="9479" width="11.83203125" customWidth="1"/>
    <col min="9480" max="9480" width="15" customWidth="1"/>
    <col min="9481" max="9481" width="13.33203125" customWidth="1"/>
    <col min="9729" max="9729" width="23.5" customWidth="1"/>
    <col min="9730" max="9730" width="15.33203125" customWidth="1"/>
    <col min="9731" max="9731" width="14.6640625" customWidth="1"/>
    <col min="9732" max="9732" width="14.33203125" customWidth="1"/>
    <col min="9733" max="9733" width="17.6640625" customWidth="1"/>
    <col min="9734" max="9734" width="18.6640625" customWidth="1"/>
    <col min="9735" max="9735" width="11.83203125" customWidth="1"/>
    <col min="9736" max="9736" width="15" customWidth="1"/>
    <col min="9737" max="9737" width="13.33203125" customWidth="1"/>
    <col min="9985" max="9985" width="23.5" customWidth="1"/>
    <col min="9986" max="9986" width="15.33203125" customWidth="1"/>
    <col min="9987" max="9987" width="14.6640625" customWidth="1"/>
    <col min="9988" max="9988" width="14.33203125" customWidth="1"/>
    <col min="9989" max="9989" width="17.6640625" customWidth="1"/>
    <col min="9990" max="9990" width="18.6640625" customWidth="1"/>
    <col min="9991" max="9991" width="11.83203125" customWidth="1"/>
    <col min="9992" max="9992" width="15" customWidth="1"/>
    <col min="9993" max="9993" width="13.33203125" customWidth="1"/>
    <col min="10241" max="10241" width="23.5" customWidth="1"/>
    <col min="10242" max="10242" width="15.33203125" customWidth="1"/>
    <col min="10243" max="10243" width="14.6640625" customWidth="1"/>
    <col min="10244" max="10244" width="14.33203125" customWidth="1"/>
    <col min="10245" max="10245" width="17.6640625" customWidth="1"/>
    <col min="10246" max="10246" width="18.6640625" customWidth="1"/>
    <col min="10247" max="10247" width="11.83203125" customWidth="1"/>
    <col min="10248" max="10248" width="15" customWidth="1"/>
    <col min="10249" max="10249" width="13.33203125" customWidth="1"/>
    <col min="10497" max="10497" width="23.5" customWidth="1"/>
    <col min="10498" max="10498" width="15.33203125" customWidth="1"/>
    <col min="10499" max="10499" width="14.6640625" customWidth="1"/>
    <col min="10500" max="10500" width="14.33203125" customWidth="1"/>
    <col min="10501" max="10501" width="17.6640625" customWidth="1"/>
    <col min="10502" max="10502" width="18.6640625" customWidth="1"/>
    <col min="10503" max="10503" width="11.83203125" customWidth="1"/>
    <col min="10504" max="10504" width="15" customWidth="1"/>
    <col min="10505" max="10505" width="13.33203125" customWidth="1"/>
    <col min="10753" max="10753" width="23.5" customWidth="1"/>
    <col min="10754" max="10754" width="15.33203125" customWidth="1"/>
    <col min="10755" max="10755" width="14.6640625" customWidth="1"/>
    <col min="10756" max="10756" width="14.33203125" customWidth="1"/>
    <col min="10757" max="10757" width="17.6640625" customWidth="1"/>
    <col min="10758" max="10758" width="18.6640625" customWidth="1"/>
    <col min="10759" max="10759" width="11.83203125" customWidth="1"/>
    <col min="10760" max="10760" width="15" customWidth="1"/>
    <col min="10761" max="10761" width="13.33203125" customWidth="1"/>
    <col min="11009" max="11009" width="23.5" customWidth="1"/>
    <col min="11010" max="11010" width="15.33203125" customWidth="1"/>
    <col min="11011" max="11011" width="14.6640625" customWidth="1"/>
    <col min="11012" max="11012" width="14.33203125" customWidth="1"/>
    <col min="11013" max="11013" width="17.6640625" customWidth="1"/>
    <col min="11014" max="11014" width="18.6640625" customWidth="1"/>
    <col min="11015" max="11015" width="11.83203125" customWidth="1"/>
    <col min="11016" max="11016" width="15" customWidth="1"/>
    <col min="11017" max="11017" width="13.33203125" customWidth="1"/>
    <col min="11265" max="11265" width="23.5" customWidth="1"/>
    <col min="11266" max="11266" width="15.33203125" customWidth="1"/>
    <col min="11267" max="11267" width="14.6640625" customWidth="1"/>
    <col min="11268" max="11268" width="14.33203125" customWidth="1"/>
    <col min="11269" max="11269" width="17.6640625" customWidth="1"/>
    <col min="11270" max="11270" width="18.6640625" customWidth="1"/>
    <col min="11271" max="11271" width="11.83203125" customWidth="1"/>
    <col min="11272" max="11272" width="15" customWidth="1"/>
    <col min="11273" max="11273" width="13.33203125" customWidth="1"/>
    <col min="11521" max="11521" width="23.5" customWidth="1"/>
    <col min="11522" max="11522" width="15.33203125" customWidth="1"/>
    <col min="11523" max="11523" width="14.6640625" customWidth="1"/>
    <col min="11524" max="11524" width="14.33203125" customWidth="1"/>
    <col min="11525" max="11525" width="17.6640625" customWidth="1"/>
    <col min="11526" max="11526" width="18.6640625" customWidth="1"/>
    <col min="11527" max="11527" width="11.83203125" customWidth="1"/>
    <col min="11528" max="11528" width="15" customWidth="1"/>
    <col min="11529" max="11529" width="13.33203125" customWidth="1"/>
    <col min="11777" max="11777" width="23.5" customWidth="1"/>
    <col min="11778" max="11778" width="15.33203125" customWidth="1"/>
    <col min="11779" max="11779" width="14.6640625" customWidth="1"/>
    <col min="11780" max="11780" width="14.33203125" customWidth="1"/>
    <col min="11781" max="11781" width="17.6640625" customWidth="1"/>
    <col min="11782" max="11782" width="18.6640625" customWidth="1"/>
    <col min="11783" max="11783" width="11.83203125" customWidth="1"/>
    <col min="11784" max="11784" width="15" customWidth="1"/>
    <col min="11785" max="11785" width="13.33203125" customWidth="1"/>
    <col min="12033" max="12033" width="23.5" customWidth="1"/>
    <col min="12034" max="12034" width="15.33203125" customWidth="1"/>
    <col min="12035" max="12035" width="14.6640625" customWidth="1"/>
    <col min="12036" max="12036" width="14.33203125" customWidth="1"/>
    <col min="12037" max="12037" width="17.6640625" customWidth="1"/>
    <col min="12038" max="12038" width="18.6640625" customWidth="1"/>
    <col min="12039" max="12039" width="11.83203125" customWidth="1"/>
    <col min="12040" max="12040" width="15" customWidth="1"/>
    <col min="12041" max="12041" width="13.33203125" customWidth="1"/>
    <col min="12289" max="12289" width="23.5" customWidth="1"/>
    <col min="12290" max="12290" width="15.33203125" customWidth="1"/>
    <col min="12291" max="12291" width="14.6640625" customWidth="1"/>
    <col min="12292" max="12292" width="14.33203125" customWidth="1"/>
    <col min="12293" max="12293" width="17.6640625" customWidth="1"/>
    <col min="12294" max="12294" width="18.6640625" customWidth="1"/>
    <col min="12295" max="12295" width="11.83203125" customWidth="1"/>
    <col min="12296" max="12296" width="15" customWidth="1"/>
    <col min="12297" max="12297" width="13.33203125" customWidth="1"/>
    <col min="12545" max="12545" width="23.5" customWidth="1"/>
    <col min="12546" max="12546" width="15.33203125" customWidth="1"/>
    <col min="12547" max="12547" width="14.6640625" customWidth="1"/>
    <col min="12548" max="12548" width="14.33203125" customWidth="1"/>
    <col min="12549" max="12549" width="17.6640625" customWidth="1"/>
    <col min="12550" max="12550" width="18.6640625" customWidth="1"/>
    <col min="12551" max="12551" width="11.83203125" customWidth="1"/>
    <col min="12552" max="12552" width="15" customWidth="1"/>
    <col min="12553" max="12553" width="13.33203125" customWidth="1"/>
    <col min="12801" max="12801" width="23.5" customWidth="1"/>
    <col min="12802" max="12802" width="15.33203125" customWidth="1"/>
    <col min="12803" max="12803" width="14.6640625" customWidth="1"/>
    <col min="12804" max="12804" width="14.33203125" customWidth="1"/>
    <col min="12805" max="12805" width="17.6640625" customWidth="1"/>
    <col min="12806" max="12806" width="18.6640625" customWidth="1"/>
    <col min="12807" max="12807" width="11.83203125" customWidth="1"/>
    <col min="12808" max="12808" width="15" customWidth="1"/>
    <col min="12809" max="12809" width="13.33203125" customWidth="1"/>
    <col min="13057" max="13057" width="23.5" customWidth="1"/>
    <col min="13058" max="13058" width="15.33203125" customWidth="1"/>
    <col min="13059" max="13059" width="14.6640625" customWidth="1"/>
    <col min="13060" max="13060" width="14.33203125" customWidth="1"/>
    <col min="13061" max="13061" width="17.6640625" customWidth="1"/>
    <col min="13062" max="13062" width="18.6640625" customWidth="1"/>
    <col min="13063" max="13063" width="11.83203125" customWidth="1"/>
    <col min="13064" max="13064" width="15" customWidth="1"/>
    <col min="13065" max="13065" width="13.33203125" customWidth="1"/>
    <col min="13313" max="13313" width="23.5" customWidth="1"/>
    <col min="13314" max="13314" width="15.33203125" customWidth="1"/>
    <col min="13315" max="13315" width="14.6640625" customWidth="1"/>
    <col min="13316" max="13316" width="14.33203125" customWidth="1"/>
    <col min="13317" max="13317" width="17.6640625" customWidth="1"/>
    <col min="13318" max="13318" width="18.6640625" customWidth="1"/>
    <col min="13319" max="13319" width="11.83203125" customWidth="1"/>
    <col min="13320" max="13320" width="15" customWidth="1"/>
    <col min="13321" max="13321" width="13.33203125" customWidth="1"/>
    <col min="13569" max="13569" width="23.5" customWidth="1"/>
    <col min="13570" max="13570" width="15.33203125" customWidth="1"/>
    <col min="13571" max="13571" width="14.6640625" customWidth="1"/>
    <col min="13572" max="13572" width="14.33203125" customWidth="1"/>
    <col min="13573" max="13573" width="17.6640625" customWidth="1"/>
    <col min="13574" max="13574" width="18.6640625" customWidth="1"/>
    <col min="13575" max="13575" width="11.83203125" customWidth="1"/>
    <col min="13576" max="13576" width="15" customWidth="1"/>
    <col min="13577" max="13577" width="13.33203125" customWidth="1"/>
    <col min="13825" max="13825" width="23.5" customWidth="1"/>
    <col min="13826" max="13826" width="15.33203125" customWidth="1"/>
    <col min="13827" max="13827" width="14.6640625" customWidth="1"/>
    <col min="13828" max="13828" width="14.33203125" customWidth="1"/>
    <col min="13829" max="13829" width="17.6640625" customWidth="1"/>
    <col min="13830" max="13830" width="18.6640625" customWidth="1"/>
    <col min="13831" max="13831" width="11.83203125" customWidth="1"/>
    <col min="13832" max="13832" width="15" customWidth="1"/>
    <col min="13833" max="13833" width="13.33203125" customWidth="1"/>
    <col min="14081" max="14081" width="23.5" customWidth="1"/>
    <col min="14082" max="14082" width="15.33203125" customWidth="1"/>
    <col min="14083" max="14083" width="14.6640625" customWidth="1"/>
    <col min="14084" max="14084" width="14.33203125" customWidth="1"/>
    <col min="14085" max="14085" width="17.6640625" customWidth="1"/>
    <col min="14086" max="14086" width="18.6640625" customWidth="1"/>
    <col min="14087" max="14087" width="11.83203125" customWidth="1"/>
    <col min="14088" max="14088" width="15" customWidth="1"/>
    <col min="14089" max="14089" width="13.33203125" customWidth="1"/>
    <col min="14337" max="14337" width="23.5" customWidth="1"/>
    <col min="14338" max="14338" width="15.33203125" customWidth="1"/>
    <col min="14339" max="14339" width="14.6640625" customWidth="1"/>
    <col min="14340" max="14340" width="14.33203125" customWidth="1"/>
    <col min="14341" max="14341" width="17.6640625" customWidth="1"/>
    <col min="14342" max="14342" width="18.6640625" customWidth="1"/>
    <col min="14343" max="14343" width="11.83203125" customWidth="1"/>
    <col min="14344" max="14344" width="15" customWidth="1"/>
    <col min="14345" max="14345" width="13.33203125" customWidth="1"/>
    <col min="14593" max="14593" width="23.5" customWidth="1"/>
    <col min="14594" max="14594" width="15.33203125" customWidth="1"/>
    <col min="14595" max="14595" width="14.6640625" customWidth="1"/>
    <col min="14596" max="14596" width="14.33203125" customWidth="1"/>
    <col min="14597" max="14597" width="17.6640625" customWidth="1"/>
    <col min="14598" max="14598" width="18.6640625" customWidth="1"/>
    <col min="14599" max="14599" width="11.83203125" customWidth="1"/>
    <col min="14600" max="14600" width="15" customWidth="1"/>
    <col min="14601" max="14601" width="13.33203125" customWidth="1"/>
    <col min="14849" max="14849" width="23.5" customWidth="1"/>
    <col min="14850" max="14850" width="15.33203125" customWidth="1"/>
    <col min="14851" max="14851" width="14.6640625" customWidth="1"/>
    <col min="14852" max="14852" width="14.33203125" customWidth="1"/>
    <col min="14853" max="14853" width="17.6640625" customWidth="1"/>
    <col min="14854" max="14854" width="18.6640625" customWidth="1"/>
    <col min="14855" max="14855" width="11.83203125" customWidth="1"/>
    <col min="14856" max="14856" width="15" customWidth="1"/>
    <col min="14857" max="14857" width="13.33203125" customWidth="1"/>
    <col min="15105" max="15105" width="23.5" customWidth="1"/>
    <col min="15106" max="15106" width="15.33203125" customWidth="1"/>
    <col min="15107" max="15107" width="14.6640625" customWidth="1"/>
    <col min="15108" max="15108" width="14.33203125" customWidth="1"/>
    <col min="15109" max="15109" width="17.6640625" customWidth="1"/>
    <col min="15110" max="15110" width="18.6640625" customWidth="1"/>
    <col min="15111" max="15111" width="11.83203125" customWidth="1"/>
    <col min="15112" max="15112" width="15" customWidth="1"/>
    <col min="15113" max="15113" width="13.33203125" customWidth="1"/>
    <col min="15361" max="15361" width="23.5" customWidth="1"/>
    <col min="15362" max="15362" width="15.33203125" customWidth="1"/>
    <col min="15363" max="15363" width="14.6640625" customWidth="1"/>
    <col min="15364" max="15364" width="14.33203125" customWidth="1"/>
    <col min="15365" max="15365" width="17.6640625" customWidth="1"/>
    <col min="15366" max="15366" width="18.6640625" customWidth="1"/>
    <col min="15367" max="15367" width="11.83203125" customWidth="1"/>
    <col min="15368" max="15368" width="15" customWidth="1"/>
    <col min="15369" max="15369" width="13.33203125" customWidth="1"/>
    <col min="15617" max="15617" width="23.5" customWidth="1"/>
    <col min="15618" max="15618" width="15.33203125" customWidth="1"/>
    <col min="15619" max="15619" width="14.6640625" customWidth="1"/>
    <col min="15620" max="15620" width="14.33203125" customWidth="1"/>
    <col min="15621" max="15621" width="17.6640625" customWidth="1"/>
    <col min="15622" max="15622" width="18.6640625" customWidth="1"/>
    <col min="15623" max="15623" width="11.83203125" customWidth="1"/>
    <col min="15624" max="15624" width="15" customWidth="1"/>
    <col min="15625" max="15625" width="13.33203125" customWidth="1"/>
    <col min="15873" max="15873" width="23.5" customWidth="1"/>
    <col min="15874" max="15874" width="15.33203125" customWidth="1"/>
    <col min="15875" max="15875" width="14.6640625" customWidth="1"/>
    <col min="15876" max="15876" width="14.33203125" customWidth="1"/>
    <col min="15877" max="15877" width="17.6640625" customWidth="1"/>
    <col min="15878" max="15878" width="18.6640625" customWidth="1"/>
    <col min="15879" max="15879" width="11.83203125" customWidth="1"/>
    <col min="15880" max="15880" width="15" customWidth="1"/>
    <col min="15881" max="15881" width="13.33203125" customWidth="1"/>
    <col min="16129" max="16129" width="23.5" customWidth="1"/>
    <col min="16130" max="16130" width="15.33203125" customWidth="1"/>
    <col min="16131" max="16131" width="14.6640625" customWidth="1"/>
    <col min="16132" max="16132" width="14.33203125" customWidth="1"/>
    <col min="16133" max="16133" width="17.6640625" customWidth="1"/>
    <col min="16134" max="16134" width="18.6640625" customWidth="1"/>
    <col min="16135" max="16135" width="11.83203125" customWidth="1"/>
    <col min="16136" max="16136" width="15" customWidth="1"/>
    <col min="16137" max="16137" width="13.33203125" customWidth="1"/>
  </cols>
  <sheetData>
    <row r="1" spans="1:10" ht="16" x14ac:dyDescent="0.2">
      <c r="A1" s="116" t="s">
        <v>0</v>
      </c>
      <c r="B1" s="116"/>
      <c r="C1" s="116"/>
      <c r="D1" s="116"/>
      <c r="E1" s="116"/>
      <c r="F1" s="116"/>
      <c r="G1" s="116"/>
      <c r="H1" s="116"/>
    </row>
    <row r="2" spans="1:10" ht="16" x14ac:dyDescent="0.2">
      <c r="A2" s="117" t="s">
        <v>1</v>
      </c>
      <c r="B2" s="117"/>
      <c r="C2" s="117"/>
      <c r="D2" s="117"/>
      <c r="E2" s="117"/>
      <c r="F2" s="117"/>
      <c r="G2" s="117"/>
      <c r="H2" s="117"/>
    </row>
    <row r="3" spans="1:10" ht="14.25" customHeight="1" x14ac:dyDescent="0.2">
      <c r="A3" s="117" t="s">
        <v>56</v>
      </c>
      <c r="B3" s="117"/>
      <c r="C3" s="117"/>
      <c r="D3" s="117"/>
      <c r="E3" s="117"/>
      <c r="F3" s="117"/>
      <c r="G3" s="117"/>
      <c r="H3" s="117"/>
    </row>
    <row r="4" spans="1:10" ht="14.25" customHeight="1" x14ac:dyDescent="0.2">
      <c r="A4" s="1" t="s">
        <v>2</v>
      </c>
      <c r="B4" s="2"/>
      <c r="C4" s="2"/>
      <c r="D4" s="2"/>
      <c r="E4" s="2"/>
      <c r="F4" s="2"/>
      <c r="G4" s="2"/>
      <c r="H4" s="2"/>
    </row>
    <row r="5" spans="1:10" s="3" customFormat="1" ht="45" customHeight="1" x14ac:dyDescent="0.2">
      <c r="A5" s="118" t="s">
        <v>70</v>
      </c>
      <c r="B5" s="118"/>
      <c r="C5" s="118"/>
      <c r="D5" s="118"/>
      <c r="E5" s="118"/>
      <c r="F5" s="118"/>
      <c r="G5" s="118"/>
      <c r="H5" s="118"/>
    </row>
    <row r="6" spans="1:10" x14ac:dyDescent="0.2">
      <c r="A6" s="119" t="s">
        <v>69</v>
      </c>
      <c r="B6" s="119"/>
      <c r="C6" s="119"/>
      <c r="D6" s="119"/>
      <c r="E6" s="119"/>
      <c r="F6" s="119"/>
    </row>
    <row r="7" spans="1:10" ht="27.75" customHeight="1" x14ac:dyDescent="0.2">
      <c r="A7" s="4" t="s">
        <v>3</v>
      </c>
      <c r="B7" s="5" t="s">
        <v>4</v>
      </c>
      <c r="C7" s="6" t="s">
        <v>57</v>
      </c>
      <c r="D7" s="6" t="s">
        <v>6</v>
      </c>
      <c r="E7" s="6" t="s">
        <v>5</v>
      </c>
      <c r="F7" s="7" t="s">
        <v>58</v>
      </c>
    </row>
    <row r="8" spans="1:10" ht="16" x14ac:dyDescent="0.2">
      <c r="A8" s="8"/>
      <c r="B8" s="9" t="s">
        <v>7</v>
      </c>
      <c r="C8" s="9" t="s">
        <v>7</v>
      </c>
      <c r="D8" s="9" t="s">
        <v>7</v>
      </c>
      <c r="E8" s="9" t="s">
        <v>7</v>
      </c>
      <c r="F8" s="9" t="s">
        <v>7</v>
      </c>
      <c r="J8" t="s">
        <v>3</v>
      </c>
    </row>
    <row r="9" spans="1:10" ht="18" x14ac:dyDescent="0.2">
      <c r="A9" s="10" t="s">
        <v>8</v>
      </c>
      <c r="B9" s="11">
        <v>580.55700000000002</v>
      </c>
      <c r="C9" s="11">
        <v>438.91</v>
      </c>
      <c r="D9" s="11">
        <f>C9-B9</f>
        <v>-141.64699999999999</v>
      </c>
      <c r="E9" s="11">
        <v>214.542</v>
      </c>
      <c r="F9" s="11">
        <f t="shared" ref="F9:F14" si="0">C9-E9</f>
        <v>224.36800000000002</v>
      </c>
    </row>
    <row r="10" spans="1:10" ht="18" x14ac:dyDescent="0.2">
      <c r="A10" s="10" t="s">
        <v>9</v>
      </c>
      <c r="B10" s="12">
        <v>470.387</v>
      </c>
      <c r="C10" s="12">
        <v>494.39400000000001</v>
      </c>
      <c r="D10" s="11">
        <f>C10-B10</f>
        <v>24.007000000000005</v>
      </c>
      <c r="E10" s="12">
        <v>215.13900000000001</v>
      </c>
      <c r="F10" s="11">
        <f t="shared" si="0"/>
        <v>279.255</v>
      </c>
    </row>
    <row r="11" spans="1:10" ht="16.5" customHeight="1" x14ac:dyDescent="0.25">
      <c r="A11" s="13" t="s">
        <v>10</v>
      </c>
      <c r="B11" s="14">
        <f>SUM(B9:B10)</f>
        <v>1050.944</v>
      </c>
      <c r="C11" s="14">
        <f>SUM(C9:C10)</f>
        <v>933.30400000000009</v>
      </c>
      <c r="D11" s="11">
        <f>C11-B11</f>
        <v>-117.63999999999987</v>
      </c>
      <c r="E11" s="14">
        <f>SUM(E9:E10)</f>
        <v>429.68100000000004</v>
      </c>
      <c r="F11" s="11">
        <f t="shared" si="0"/>
        <v>503.62300000000005</v>
      </c>
    </row>
    <row r="12" spans="1:10" ht="16.5" customHeight="1" x14ac:dyDescent="0.2">
      <c r="A12" s="15" t="s">
        <v>11</v>
      </c>
      <c r="B12" s="12">
        <v>0</v>
      </c>
      <c r="C12" s="12">
        <v>0</v>
      </c>
      <c r="D12" s="12">
        <f>C12-B12</f>
        <v>0</v>
      </c>
      <c r="E12" s="12">
        <v>7.4790000000000001</v>
      </c>
      <c r="F12" s="12">
        <f t="shared" si="0"/>
        <v>-7.4790000000000001</v>
      </c>
    </row>
    <row r="13" spans="1:10" ht="0.75" customHeight="1" x14ac:dyDescent="0.2">
      <c r="A13" s="16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f t="shared" si="0"/>
        <v>0</v>
      </c>
    </row>
    <row r="14" spans="1:10" ht="17.25" customHeight="1" x14ac:dyDescent="0.25">
      <c r="A14" s="17" t="s">
        <v>10</v>
      </c>
      <c r="B14" s="12">
        <f>B11+B12</f>
        <v>1050.944</v>
      </c>
      <c r="C14" s="12">
        <f>C11+C12+C13</f>
        <v>933.30400000000009</v>
      </c>
      <c r="D14" s="12">
        <f>C14-B14</f>
        <v>-117.63999999999987</v>
      </c>
      <c r="E14" s="12">
        <f>E11+E12+E13</f>
        <v>437.16</v>
      </c>
      <c r="F14" s="11">
        <f t="shared" si="0"/>
        <v>496.14400000000006</v>
      </c>
    </row>
    <row r="15" spans="1:10" ht="19.5" customHeight="1" x14ac:dyDescent="0.2">
      <c r="A15" s="18"/>
      <c r="B15" s="19"/>
      <c r="C15" s="19"/>
      <c r="D15" s="19"/>
      <c r="E15" s="19"/>
      <c r="F15" s="20"/>
    </row>
    <row r="16" spans="1:10" ht="16" x14ac:dyDescent="0.2">
      <c r="A16" s="120" t="s">
        <v>13</v>
      </c>
      <c r="B16" s="120"/>
      <c r="C16" s="120"/>
      <c r="D16" s="120"/>
      <c r="E16" s="120"/>
      <c r="F16" s="120"/>
      <c r="J16" s="21"/>
    </row>
    <row r="17" spans="1:10" ht="27.75" customHeight="1" x14ac:dyDescent="0.2">
      <c r="A17" s="22" t="s">
        <v>14</v>
      </c>
      <c r="B17" s="7" t="s">
        <v>4</v>
      </c>
      <c r="C17" s="6" t="s">
        <v>57</v>
      </c>
      <c r="D17" s="9" t="s">
        <v>6</v>
      </c>
      <c r="E17" s="6" t="s">
        <v>5</v>
      </c>
      <c r="F17" s="7" t="s">
        <v>58</v>
      </c>
    </row>
    <row r="18" spans="1:10" ht="15" customHeight="1" x14ac:dyDescent="0.2">
      <c r="A18" s="23"/>
      <c r="B18" s="24" t="s">
        <v>15</v>
      </c>
      <c r="C18" s="24" t="s">
        <v>15</v>
      </c>
      <c r="D18" s="24" t="s">
        <v>15</v>
      </c>
      <c r="E18" s="24" t="s">
        <v>16</v>
      </c>
      <c r="F18" s="24" t="s">
        <v>15</v>
      </c>
      <c r="J18" s="21"/>
    </row>
    <row r="19" spans="1:10" ht="28.5" customHeight="1" x14ac:dyDescent="0.2">
      <c r="A19" s="25" t="s">
        <v>17</v>
      </c>
      <c r="B19" s="26">
        <f>B14</f>
        <v>1050.944</v>
      </c>
      <c r="C19" s="26">
        <f>C11</f>
        <v>933.30400000000009</v>
      </c>
      <c r="D19" s="26">
        <f t="shared" ref="D19:D24" si="1">C19-B19</f>
        <v>-117.63999999999987</v>
      </c>
      <c r="E19" s="26">
        <f>E11</f>
        <v>429.68100000000004</v>
      </c>
      <c r="F19" s="26">
        <f t="shared" ref="F19:F24" si="2">C19-E19</f>
        <v>503.62300000000005</v>
      </c>
    </row>
    <row r="20" spans="1:10" ht="28.5" customHeight="1" x14ac:dyDescent="0.2">
      <c r="A20" s="111" t="s">
        <v>74</v>
      </c>
      <c r="B20" s="26">
        <v>0</v>
      </c>
      <c r="C20" s="26">
        <v>-25.77</v>
      </c>
      <c r="D20" s="26">
        <f t="shared" si="1"/>
        <v>-25.77</v>
      </c>
      <c r="E20" s="26">
        <v>-25.760999999999999</v>
      </c>
      <c r="F20" s="26">
        <f t="shared" si="2"/>
        <v>-9.0000000000003411E-3</v>
      </c>
    </row>
    <row r="21" spans="1:10" ht="43.5" customHeight="1" x14ac:dyDescent="0.2">
      <c r="A21" s="112" t="s">
        <v>75</v>
      </c>
      <c r="B21" s="26">
        <v>0</v>
      </c>
      <c r="C21" s="26">
        <v>-18.163</v>
      </c>
      <c r="D21" s="26">
        <f t="shared" si="1"/>
        <v>-18.163</v>
      </c>
      <c r="E21" s="26">
        <v>-18.163</v>
      </c>
      <c r="F21" s="26">
        <f t="shared" si="2"/>
        <v>0</v>
      </c>
    </row>
    <row r="22" spans="1:10" ht="37.5" customHeight="1" x14ac:dyDescent="0.2">
      <c r="A22" s="112" t="s">
        <v>76</v>
      </c>
      <c r="B22" s="26">
        <v>0</v>
      </c>
      <c r="C22" s="26">
        <v>-28.571999999999999</v>
      </c>
      <c r="D22" s="26">
        <f t="shared" si="1"/>
        <v>-28.571999999999999</v>
      </c>
      <c r="E22" s="26">
        <v>-27.35</v>
      </c>
      <c r="F22" s="26">
        <f t="shared" si="2"/>
        <v>-1.2219999999999978</v>
      </c>
    </row>
    <row r="23" spans="1:10" ht="0.75" customHeight="1" x14ac:dyDescent="0.2">
      <c r="A23" s="113" t="s">
        <v>18</v>
      </c>
      <c r="B23" s="26">
        <v>0</v>
      </c>
      <c r="C23" s="26"/>
      <c r="D23" s="26">
        <f t="shared" si="1"/>
        <v>0</v>
      </c>
      <c r="E23" s="26"/>
      <c r="F23" s="26">
        <f t="shared" si="2"/>
        <v>0</v>
      </c>
    </row>
    <row r="24" spans="1:10" ht="15" customHeight="1" x14ac:dyDescent="0.2">
      <c r="A24" s="121" t="s">
        <v>72</v>
      </c>
      <c r="B24" s="114">
        <v>0</v>
      </c>
      <c r="C24" s="114">
        <v>-300</v>
      </c>
      <c r="D24" s="114">
        <f t="shared" si="1"/>
        <v>-300</v>
      </c>
      <c r="E24" s="114">
        <v>0</v>
      </c>
      <c r="F24" s="114">
        <f t="shared" si="2"/>
        <v>-300</v>
      </c>
    </row>
    <row r="25" spans="1:10" ht="18" customHeight="1" x14ac:dyDescent="0.2">
      <c r="A25" s="122"/>
      <c r="B25" s="115"/>
      <c r="C25" s="115"/>
      <c r="D25" s="115"/>
      <c r="E25" s="115"/>
      <c r="F25" s="115"/>
      <c r="H25" s="27"/>
    </row>
    <row r="26" spans="1:10" ht="18.75" customHeight="1" x14ac:dyDescent="0.2">
      <c r="A26" s="28" t="s">
        <v>19</v>
      </c>
      <c r="B26" s="29">
        <f>SUM(B19:B25)</f>
        <v>1050.944</v>
      </c>
      <c r="C26" s="29">
        <f>SUM(C19:C25)</f>
        <v>560.79900000000009</v>
      </c>
      <c r="D26" s="29">
        <f>SUM(D19:D25)</f>
        <v>-490.14499999999987</v>
      </c>
      <c r="E26" s="29">
        <f>SUM(E19:E25)</f>
        <v>358.40699999999998</v>
      </c>
      <c r="F26" s="29">
        <f>SUM(F19:F25)</f>
        <v>202.39200000000005</v>
      </c>
      <c r="H26" s="30"/>
      <c r="I26" s="31"/>
    </row>
    <row r="27" spans="1:10" ht="15" customHeight="1" x14ac:dyDescent="0.2">
      <c r="A27" s="125" t="s">
        <v>68</v>
      </c>
      <c r="B27" s="114">
        <v>-11.461</v>
      </c>
      <c r="C27" s="114">
        <v>-14.574</v>
      </c>
      <c r="D27" s="114">
        <f>C27-B27</f>
        <v>-3.1129999999999995</v>
      </c>
      <c r="E27" s="114">
        <v>-3.68</v>
      </c>
      <c r="F27" s="114">
        <f>C27-E27</f>
        <v>-10.894</v>
      </c>
      <c r="H27" s="32"/>
      <c r="I27" s="31"/>
    </row>
    <row r="28" spans="1:10" ht="26.25" customHeight="1" x14ac:dyDescent="0.2">
      <c r="A28" s="126"/>
      <c r="B28" s="115"/>
      <c r="C28" s="115"/>
      <c r="D28" s="115"/>
      <c r="E28" s="115"/>
      <c r="F28" s="115"/>
    </row>
    <row r="29" spans="1:10" ht="9.75" hidden="1" customHeight="1" x14ac:dyDescent="0.2">
      <c r="A29" s="33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</row>
    <row r="30" spans="1:10" ht="15" customHeight="1" x14ac:dyDescent="0.2">
      <c r="A30" s="127" t="s">
        <v>67</v>
      </c>
      <c r="B30" s="114">
        <v>-11.771000000000001</v>
      </c>
      <c r="C30" s="114">
        <v>-9.8930000000000007</v>
      </c>
      <c r="D30" s="114">
        <f>C30-B30</f>
        <v>1.8780000000000001</v>
      </c>
      <c r="E30" s="114">
        <v>-8.6940000000000008</v>
      </c>
      <c r="F30" s="123">
        <f>C30-E30</f>
        <v>-1.1989999999999998</v>
      </c>
    </row>
    <row r="31" spans="1:10" ht="28.5" customHeight="1" x14ac:dyDescent="0.2">
      <c r="A31" s="128"/>
      <c r="B31" s="115"/>
      <c r="C31" s="115"/>
      <c r="D31" s="115"/>
      <c r="E31" s="115"/>
      <c r="F31" s="124"/>
    </row>
    <row r="32" spans="1:10" ht="47.25" customHeight="1" x14ac:dyDescent="0.25">
      <c r="A32" s="35" t="s">
        <v>66</v>
      </c>
      <c r="B32" s="36">
        <v>-9.7189999999999994</v>
      </c>
      <c r="C32" s="26">
        <v>-11.063000000000001</v>
      </c>
      <c r="D32" s="26">
        <f>C32-B32</f>
        <v>-1.3440000000000012</v>
      </c>
      <c r="E32" s="26">
        <v>-4.4989999999999997</v>
      </c>
      <c r="F32" s="26">
        <f>C32-E32</f>
        <v>-6.5640000000000009</v>
      </c>
    </row>
    <row r="33" spans="1:10" ht="15" hidden="1" customHeight="1" x14ac:dyDescent="0.2">
      <c r="A33" s="37" t="s">
        <v>21</v>
      </c>
      <c r="B33" s="26">
        <v>0</v>
      </c>
      <c r="C33" s="26">
        <f>0</f>
        <v>0</v>
      </c>
      <c r="D33" s="26">
        <f>C33-B33</f>
        <v>0</v>
      </c>
      <c r="E33" s="26">
        <f>0</f>
        <v>0</v>
      </c>
      <c r="F33" s="26">
        <f>C33-E33</f>
        <v>0</v>
      </c>
    </row>
    <row r="34" spans="1:10" ht="27" customHeight="1" x14ac:dyDescent="0.2">
      <c r="A34" s="38" t="s">
        <v>22</v>
      </c>
      <c r="B34" s="26">
        <v>0</v>
      </c>
      <c r="C34" s="26">
        <f>-4.1</f>
        <v>-4.0999999999999996</v>
      </c>
      <c r="D34" s="26">
        <f>C34-B34</f>
        <v>-4.0999999999999996</v>
      </c>
      <c r="E34" s="26">
        <f>-4.102</f>
        <v>-4.1020000000000003</v>
      </c>
      <c r="F34" s="26">
        <f>C34-E34</f>
        <v>2.0000000000006679E-3</v>
      </c>
    </row>
    <row r="35" spans="1:10" ht="28.5" customHeight="1" x14ac:dyDescent="0.2">
      <c r="A35" s="22" t="s">
        <v>23</v>
      </c>
      <c r="B35" s="29">
        <f>SUM(B26:B34)</f>
        <v>1017.9929999999999</v>
      </c>
      <c r="C35" s="29">
        <f>SUM(C26:C34)</f>
        <v>521.1690000000001</v>
      </c>
      <c r="D35" s="29">
        <f>SUM(D26:D34)</f>
        <v>-496.8239999999999</v>
      </c>
      <c r="E35" s="29">
        <f>SUM(E26:E34)</f>
        <v>337.43199999999996</v>
      </c>
      <c r="F35" s="29">
        <f>SUM(F26:F34)</f>
        <v>183.73700000000005</v>
      </c>
      <c r="H35" s="39"/>
    </row>
    <row r="36" spans="1:10" ht="14.25" customHeight="1" x14ac:dyDescent="0.2">
      <c r="A36" s="40" t="s">
        <v>24</v>
      </c>
      <c r="B36" s="26"/>
      <c r="C36" s="41"/>
      <c r="D36" s="26"/>
      <c r="E36" s="41"/>
      <c r="F36" s="41"/>
      <c r="H36" s="21"/>
    </row>
    <row r="37" spans="1:10" ht="27.75" customHeight="1" x14ac:dyDescent="0.2">
      <c r="A37" s="42" t="s">
        <v>25</v>
      </c>
      <c r="B37" s="26">
        <f>0.5268*(1017.993-B40)</f>
        <v>496.51984681200008</v>
      </c>
      <c r="C37" s="26">
        <f>(C35-C40)*0.5268</f>
        <v>246.44388840000008</v>
      </c>
      <c r="D37" s="26">
        <f>C37-B37</f>
        <v>-250.07595841200001</v>
      </c>
      <c r="E37" s="26">
        <f>(E35-E40)*0.5268</f>
        <v>165.24756170399999</v>
      </c>
      <c r="F37" s="26">
        <f>C37-E37</f>
        <v>81.196326696000085</v>
      </c>
    </row>
    <row r="38" spans="1:10" ht="30" customHeight="1" x14ac:dyDescent="0.2">
      <c r="A38" s="42" t="s">
        <v>26</v>
      </c>
      <c r="B38" s="26">
        <f>0.2672*(1017.993-B40)</f>
        <v>251.84150164800002</v>
      </c>
      <c r="C38" s="26">
        <f>(C35-C40)*0.2672</f>
        <v>124.99963360000002</v>
      </c>
      <c r="D38" s="26">
        <f>C38-B38</f>
        <v>-126.84186804799999</v>
      </c>
      <c r="E38" s="26">
        <f>(E35-E40)*0.2672</f>
        <v>83.815771615999978</v>
      </c>
      <c r="F38" s="26">
        <f>C38-E38</f>
        <v>41.183861984000046</v>
      </c>
    </row>
    <row r="39" spans="1:10" ht="29.25" customHeight="1" x14ac:dyDescent="0.2">
      <c r="A39" s="42" t="s">
        <v>27</v>
      </c>
      <c r="B39" s="26">
        <f>0.206*(1017.993-B40)</f>
        <v>194.15924154000001</v>
      </c>
      <c r="C39" s="26">
        <f>(C35-C40)*0.206</f>
        <v>96.369478000000015</v>
      </c>
      <c r="D39" s="26">
        <f>C39-B39</f>
        <v>-97.789763539999996</v>
      </c>
      <c r="E39" s="26">
        <f>(E35-E40)*0.206</f>
        <v>64.618446679999991</v>
      </c>
      <c r="F39" s="26">
        <f>C39-E39</f>
        <v>31.751031320000024</v>
      </c>
    </row>
    <row r="40" spans="1:10" ht="38.25" customHeight="1" x14ac:dyDescent="0.2">
      <c r="A40" s="43" t="s">
        <v>71</v>
      </c>
      <c r="B40" s="26">
        <f>0.13*B9</f>
        <v>75.472410000000011</v>
      </c>
      <c r="C40" s="26">
        <v>53.356000000000002</v>
      </c>
      <c r="D40" s="26">
        <f>C40-B40</f>
        <v>-22.116410000000009</v>
      </c>
      <c r="E40" s="26">
        <f>0.13*(182.694)</f>
        <v>23.750219999999999</v>
      </c>
      <c r="F40" s="26">
        <f>C40-E40</f>
        <v>29.605780000000003</v>
      </c>
      <c r="H40" s="44"/>
      <c r="J40" s="21"/>
    </row>
    <row r="41" spans="1:10" ht="15.75" customHeight="1" x14ac:dyDescent="0.2">
      <c r="A41" s="130" t="s">
        <v>28</v>
      </c>
      <c r="B41" s="132">
        <f>SUM(B37:B40)</f>
        <v>1017.9930000000001</v>
      </c>
      <c r="C41" s="132">
        <f>SUM(C37:C40)</f>
        <v>521.1690000000001</v>
      </c>
      <c r="D41" s="132">
        <f>SUM(D37:D40)</f>
        <v>-496.82400000000001</v>
      </c>
      <c r="E41" s="132">
        <f>SUM(E37:E40)</f>
        <v>337.43199999999996</v>
      </c>
      <c r="F41" s="132">
        <f>SUM(F37:F40)</f>
        <v>183.73700000000017</v>
      </c>
    </row>
    <row r="42" spans="1:10" ht="4.5" customHeight="1" x14ac:dyDescent="0.2">
      <c r="A42" s="131"/>
      <c r="B42" s="133"/>
      <c r="C42" s="133"/>
      <c r="D42" s="133"/>
      <c r="E42" s="133"/>
      <c r="F42" s="133"/>
    </row>
    <row r="43" spans="1:10" x14ac:dyDescent="0.2">
      <c r="A43" s="45"/>
      <c r="B43" s="46"/>
      <c r="C43" s="46"/>
      <c r="D43" s="46"/>
      <c r="E43" s="46"/>
      <c r="F43" s="46"/>
    </row>
    <row r="44" spans="1:10" x14ac:dyDescent="0.2">
      <c r="A44" s="45"/>
      <c r="B44" s="46"/>
      <c r="C44" s="46"/>
      <c r="D44" s="46"/>
      <c r="E44" s="46"/>
      <c r="F44" s="46"/>
    </row>
    <row r="45" spans="1:10" x14ac:dyDescent="0.2">
      <c r="A45" s="45"/>
      <c r="B45" s="46"/>
      <c r="C45" s="46"/>
      <c r="D45" s="46"/>
      <c r="E45" s="46"/>
      <c r="F45" s="46"/>
    </row>
    <row r="46" spans="1:10" ht="18" x14ac:dyDescent="0.2">
      <c r="A46" s="47" t="s">
        <v>29</v>
      </c>
      <c r="B46" s="134" t="s">
        <v>30</v>
      </c>
      <c r="C46" s="134"/>
      <c r="D46" s="134"/>
      <c r="E46" s="48"/>
      <c r="F46" s="48"/>
      <c r="G46" s="49"/>
      <c r="H46" s="49"/>
    </row>
    <row r="47" spans="1:10" ht="52.5" customHeight="1" x14ac:dyDescent="0.2">
      <c r="A47" s="135" t="s">
        <v>65</v>
      </c>
      <c r="B47" s="135"/>
      <c r="C47" s="135"/>
      <c r="D47" s="135"/>
      <c r="E47" s="135"/>
      <c r="F47" s="135"/>
      <c r="G47" s="135"/>
      <c r="H47" s="135"/>
    </row>
    <row r="48" spans="1:10" ht="29.25" customHeight="1" x14ac:dyDescent="0.2">
      <c r="A48" s="50"/>
      <c r="B48" s="5" t="s">
        <v>4</v>
      </c>
      <c r="C48" s="6" t="s">
        <v>57</v>
      </c>
      <c r="D48" s="6" t="s">
        <v>6</v>
      </c>
      <c r="E48" s="6" t="s">
        <v>5</v>
      </c>
      <c r="F48" s="7" t="s">
        <v>58</v>
      </c>
    </row>
    <row r="49" spans="1:10" ht="14.25" customHeight="1" x14ac:dyDescent="0.2">
      <c r="A49" s="51"/>
      <c r="B49" s="52" t="s">
        <v>31</v>
      </c>
      <c r="C49" s="53" t="s">
        <v>31</v>
      </c>
      <c r="D49" s="52" t="s">
        <v>31</v>
      </c>
      <c r="E49" s="53" t="s">
        <v>31</v>
      </c>
      <c r="F49" s="53" t="s">
        <v>31</v>
      </c>
    </row>
    <row r="50" spans="1:10" x14ac:dyDescent="0.2">
      <c r="A50" s="54" t="s">
        <v>32</v>
      </c>
      <c r="B50" s="55"/>
      <c r="C50" s="55" t="s">
        <v>3</v>
      </c>
      <c r="D50" s="56"/>
      <c r="E50" s="55"/>
      <c r="F50" s="55"/>
      <c r="H50" t="s">
        <v>3</v>
      </c>
    </row>
    <row r="51" spans="1:10" ht="19" x14ac:dyDescent="0.25">
      <c r="A51" s="57" t="s">
        <v>33</v>
      </c>
      <c r="B51" s="58">
        <v>203.483</v>
      </c>
      <c r="C51" s="58">
        <v>219.50399999999999</v>
      </c>
      <c r="D51" s="58">
        <f>C51-B51</f>
        <v>16.020999999999987</v>
      </c>
      <c r="E51" s="58">
        <v>177.87299999999999</v>
      </c>
      <c r="F51" s="58">
        <f>C51-E51</f>
        <v>41.631</v>
      </c>
    </row>
    <row r="52" spans="1:10" ht="30" x14ac:dyDescent="0.25">
      <c r="A52" s="59" t="s">
        <v>61</v>
      </c>
      <c r="B52" s="58">
        <v>5.859</v>
      </c>
      <c r="C52" s="58">
        <v>6.3220000000000001</v>
      </c>
      <c r="D52" s="58">
        <f>B52-C52</f>
        <v>-0.46300000000000008</v>
      </c>
      <c r="E52" s="58">
        <v>5.1230000000000002</v>
      </c>
      <c r="F52" s="58">
        <f>C52-E52</f>
        <v>1.1989999999999998</v>
      </c>
    </row>
    <row r="53" spans="1:10" ht="46.5" customHeight="1" x14ac:dyDescent="0.2">
      <c r="A53" s="60" t="s">
        <v>62</v>
      </c>
      <c r="B53" s="61">
        <f>0.04*B51</f>
        <v>8.1393199999999997</v>
      </c>
      <c r="C53" s="62">
        <v>8.7799999999999994</v>
      </c>
      <c r="D53" s="63">
        <f>C53-B53</f>
        <v>0.64067999999999969</v>
      </c>
      <c r="E53" s="62">
        <v>7.1150000000000002</v>
      </c>
      <c r="F53" s="62">
        <f>C53-E53</f>
        <v>1.6649999999999991</v>
      </c>
    </row>
    <row r="54" spans="1:10" ht="18" x14ac:dyDescent="0.2">
      <c r="A54" s="64" t="s">
        <v>3</v>
      </c>
      <c r="B54" s="65">
        <f>B51-B52-B53</f>
        <v>189.48468</v>
      </c>
      <c r="C54" s="65">
        <f>C51-C52-C53</f>
        <v>204.40199999999999</v>
      </c>
      <c r="D54" s="65">
        <f>C54-B54</f>
        <v>14.917319999999989</v>
      </c>
      <c r="E54" s="65">
        <f>E51-E52-E53</f>
        <v>165.63499999999999</v>
      </c>
      <c r="F54" s="65">
        <f>F51-F52-F53</f>
        <v>38.767000000000003</v>
      </c>
    </row>
    <row r="55" spans="1:10" ht="13.5" customHeight="1" x14ac:dyDescent="0.2">
      <c r="A55" s="64" t="s">
        <v>34</v>
      </c>
      <c r="B55" s="66"/>
      <c r="C55" s="63" t="s">
        <v>3</v>
      </c>
      <c r="D55" s="67"/>
      <c r="E55" s="63" t="s">
        <v>3</v>
      </c>
      <c r="F55" s="63"/>
    </row>
    <row r="56" spans="1:10" ht="18" customHeight="1" x14ac:dyDescent="0.2">
      <c r="A56" s="68" t="s">
        <v>35</v>
      </c>
      <c r="B56" s="63">
        <f>B54*0.15</f>
        <v>28.422701999999997</v>
      </c>
      <c r="C56" s="63">
        <f>C54*0.15</f>
        <v>30.660299999999996</v>
      </c>
      <c r="D56" s="63">
        <f>C56-B56</f>
        <v>2.2375979999999984</v>
      </c>
      <c r="E56" s="63">
        <f>E54*0.15</f>
        <v>24.845249999999997</v>
      </c>
      <c r="F56" s="69">
        <f>C56-E56</f>
        <v>5.8150499999999994</v>
      </c>
    </row>
    <row r="57" spans="1:10" ht="25.5" customHeight="1" x14ac:dyDescent="0.2">
      <c r="A57" s="70" t="s">
        <v>36</v>
      </c>
      <c r="B57" s="71">
        <f>B54*0.5</f>
        <v>94.742339999999999</v>
      </c>
      <c r="C57" s="71">
        <f>C54*0.5</f>
        <v>102.20099999999999</v>
      </c>
      <c r="D57" s="72">
        <f>C57-B57</f>
        <v>7.4586599999999947</v>
      </c>
      <c r="E57" s="71">
        <f>E54*0.5</f>
        <v>82.817499999999995</v>
      </c>
      <c r="F57" s="73">
        <f>C57-E57</f>
        <v>19.383499999999998</v>
      </c>
      <c r="I57" s="21"/>
    </row>
    <row r="58" spans="1:10" ht="26.25" customHeight="1" x14ac:dyDescent="0.2">
      <c r="A58" s="74" t="s">
        <v>37</v>
      </c>
      <c r="B58" s="61">
        <f>B54*0.35</f>
        <v>66.319637999999998</v>
      </c>
      <c r="C58" s="61">
        <f>C54*0.35</f>
        <v>71.540699999999987</v>
      </c>
      <c r="D58" s="63">
        <f>C58-B58</f>
        <v>5.2210619999999892</v>
      </c>
      <c r="E58" s="61">
        <f>E54*0.35</f>
        <v>57.972249999999995</v>
      </c>
      <c r="F58" s="75">
        <f>C58-E58</f>
        <v>13.568449999999991</v>
      </c>
    </row>
    <row r="59" spans="1:10" ht="18" x14ac:dyDescent="0.2">
      <c r="A59" s="64" t="s">
        <v>28</v>
      </c>
      <c r="B59" s="65">
        <f>SUM(B56:B58)</f>
        <v>189.48468</v>
      </c>
      <c r="C59" s="65">
        <f>SUM(C56:C58)</f>
        <v>204.40199999999999</v>
      </c>
      <c r="D59" s="14">
        <f>SUM(D56:D58)</f>
        <v>14.917319999999982</v>
      </c>
      <c r="E59" s="65">
        <f>SUM(E56:E58)</f>
        <v>165.63499999999999</v>
      </c>
      <c r="F59" s="65">
        <f>SUM(F56:F58)</f>
        <v>38.766999999999989</v>
      </c>
    </row>
    <row r="60" spans="1:10" x14ac:dyDescent="0.2">
      <c r="A60" s="76"/>
      <c r="B60" s="77"/>
      <c r="C60" s="77"/>
      <c r="D60" s="78"/>
      <c r="E60" s="77"/>
      <c r="F60" s="79"/>
    </row>
    <row r="61" spans="1:10" x14ac:dyDescent="0.2">
      <c r="A61" s="136" t="s">
        <v>38</v>
      </c>
      <c r="B61" s="137"/>
      <c r="C61" s="137"/>
      <c r="D61" s="137"/>
      <c r="E61" s="138"/>
      <c r="F61" s="139"/>
      <c r="G61" s="139"/>
      <c r="H61" s="139"/>
    </row>
    <row r="62" spans="1:10" ht="39" customHeight="1" x14ac:dyDescent="0.2">
      <c r="A62" s="80"/>
      <c r="B62" s="81" t="s">
        <v>39</v>
      </c>
      <c r="C62" s="82" t="s">
        <v>40</v>
      </c>
      <c r="D62" s="7" t="s">
        <v>28</v>
      </c>
      <c r="E62" s="107"/>
      <c r="F62" s="107"/>
      <c r="G62" s="83"/>
      <c r="H62" s="83"/>
      <c r="I62" s="83"/>
    </row>
    <row r="63" spans="1:10" ht="14.25" customHeight="1" x14ac:dyDescent="0.2">
      <c r="A63" s="50"/>
      <c r="B63" s="52" t="s">
        <v>31</v>
      </c>
      <c r="C63" s="52" t="s">
        <v>31</v>
      </c>
      <c r="D63" s="52" t="s">
        <v>31</v>
      </c>
      <c r="E63" s="108"/>
      <c r="F63" s="108"/>
      <c r="G63" s="45"/>
      <c r="H63" s="45"/>
      <c r="I63" s="84"/>
    </row>
    <row r="64" spans="1:10" ht="20.25" customHeight="1" x14ac:dyDescent="0.2">
      <c r="A64" s="68" t="s">
        <v>41</v>
      </c>
      <c r="B64" s="26">
        <f>C37</f>
        <v>246.44388840000008</v>
      </c>
      <c r="C64" s="26">
        <f>C56</f>
        <v>30.660299999999996</v>
      </c>
      <c r="D64" s="11">
        <f>B64+C64</f>
        <v>277.10418840000006</v>
      </c>
      <c r="E64" s="109"/>
      <c r="F64" s="109"/>
      <c r="G64" s="85"/>
      <c r="H64" s="85"/>
      <c r="I64" s="85"/>
      <c r="J64" s="21"/>
    </row>
    <row r="65" spans="1:12" ht="18" x14ac:dyDescent="0.2">
      <c r="A65" s="50" t="s">
        <v>42</v>
      </c>
      <c r="B65" s="26">
        <f>C38</f>
        <v>124.99963360000002</v>
      </c>
      <c r="C65" s="26">
        <f>C57</f>
        <v>102.20099999999999</v>
      </c>
      <c r="D65" s="11">
        <f t="shared" ref="D65:D74" si="3">B65+C65</f>
        <v>227.2006336</v>
      </c>
      <c r="E65" s="109"/>
      <c r="F65" s="109"/>
      <c r="G65" s="85"/>
      <c r="H65" s="85"/>
      <c r="I65" s="85"/>
      <c r="J65" s="21"/>
    </row>
    <row r="66" spans="1:12" ht="30" customHeight="1" x14ac:dyDescent="0.2">
      <c r="A66" s="74" t="s">
        <v>43</v>
      </c>
      <c r="B66" s="26">
        <f>C39</f>
        <v>96.369478000000015</v>
      </c>
      <c r="C66" s="63">
        <f>C58</f>
        <v>71.540699999999987</v>
      </c>
      <c r="D66" s="11">
        <f t="shared" si="3"/>
        <v>167.910178</v>
      </c>
      <c r="E66" s="109"/>
      <c r="F66" s="109"/>
      <c r="G66" s="85"/>
      <c r="H66" s="85"/>
      <c r="I66" s="85"/>
    </row>
    <row r="67" spans="1:12" ht="31.5" customHeight="1" x14ac:dyDescent="0.2">
      <c r="A67" s="74" t="s">
        <v>44</v>
      </c>
      <c r="B67" s="26">
        <f>C40</f>
        <v>53.356000000000002</v>
      </c>
      <c r="C67" s="62">
        <v>0</v>
      </c>
      <c r="D67" s="11">
        <f t="shared" si="3"/>
        <v>53.356000000000002</v>
      </c>
      <c r="E67" s="109"/>
      <c r="F67" s="109"/>
      <c r="G67" s="85"/>
      <c r="H67" s="85"/>
      <c r="I67" s="85"/>
    </row>
    <row r="68" spans="1:12" ht="25.5" hidden="1" customHeight="1" x14ac:dyDescent="0.2">
      <c r="A68" s="86" t="s">
        <v>45</v>
      </c>
      <c r="B68" s="63">
        <v>0</v>
      </c>
      <c r="C68" s="63">
        <v>0</v>
      </c>
      <c r="D68" s="11">
        <f t="shared" si="3"/>
        <v>0</v>
      </c>
      <c r="E68" s="109"/>
      <c r="F68" s="109"/>
      <c r="G68" s="85"/>
      <c r="H68" s="85"/>
      <c r="I68" s="85"/>
    </row>
    <row r="69" spans="1:12" ht="1.5" customHeight="1" x14ac:dyDescent="0.2">
      <c r="A69" s="74" t="s">
        <v>46</v>
      </c>
      <c r="B69" s="26">
        <v>0</v>
      </c>
      <c r="C69" s="62">
        <v>0</v>
      </c>
      <c r="D69" s="11">
        <f t="shared" si="3"/>
        <v>0</v>
      </c>
      <c r="E69" s="109"/>
      <c r="F69" s="109"/>
      <c r="G69" s="85"/>
      <c r="H69" s="85"/>
      <c r="I69" s="85"/>
    </row>
    <row r="70" spans="1:12" ht="30" customHeight="1" x14ac:dyDescent="0.2">
      <c r="A70" s="68" t="s">
        <v>47</v>
      </c>
      <c r="B70" s="14">
        <f>SUM(B64:B69)</f>
        <v>521.1690000000001</v>
      </c>
      <c r="C70" s="14">
        <f>SUM(C64:C69)</f>
        <v>204.40199999999999</v>
      </c>
      <c r="D70" s="11">
        <f t="shared" si="3"/>
        <v>725.57100000000014</v>
      </c>
      <c r="E70" s="110"/>
      <c r="F70" s="109"/>
      <c r="G70" s="85"/>
      <c r="H70" s="85"/>
      <c r="I70" s="87"/>
      <c r="L70" t="e">
        <f>#REF!+23.92</f>
        <v>#REF!</v>
      </c>
    </row>
    <row r="71" spans="1:12" ht="17.25" customHeight="1" x14ac:dyDescent="0.2">
      <c r="A71" s="88" t="s">
        <v>48</v>
      </c>
      <c r="B71" s="89">
        <f>9.894+14.574+11.063+0.1</f>
        <v>35.631</v>
      </c>
      <c r="C71" s="89">
        <f>C53</f>
        <v>8.7799999999999994</v>
      </c>
      <c r="D71" s="11">
        <f t="shared" si="3"/>
        <v>44.411000000000001</v>
      </c>
      <c r="E71" s="109"/>
      <c r="F71" s="109"/>
      <c r="G71" s="85"/>
      <c r="H71" s="85"/>
      <c r="I71" s="87"/>
    </row>
    <row r="72" spans="1:12" ht="24.75" customHeight="1" x14ac:dyDescent="0.2">
      <c r="A72" s="90" t="s">
        <v>73</v>
      </c>
      <c r="B72" s="63">
        <f>4+300+25.769+28.572+18.163</f>
        <v>376.50400000000002</v>
      </c>
      <c r="C72" s="63">
        <f>C52</f>
        <v>6.3220000000000001</v>
      </c>
      <c r="D72" s="11">
        <f t="shared" si="3"/>
        <v>382.82600000000002</v>
      </c>
      <c r="E72" s="109"/>
      <c r="F72" s="109"/>
      <c r="G72" s="85"/>
      <c r="H72" s="85"/>
      <c r="I72" s="87"/>
    </row>
    <row r="73" spans="1:12" ht="0.75" customHeight="1" x14ac:dyDescent="0.2">
      <c r="A73" s="90" t="s">
        <v>46</v>
      </c>
      <c r="B73" s="63">
        <v>0</v>
      </c>
      <c r="C73" s="63">
        <v>0</v>
      </c>
      <c r="D73" s="11">
        <f t="shared" si="3"/>
        <v>0</v>
      </c>
      <c r="E73" s="109"/>
      <c r="F73" s="109"/>
      <c r="G73" s="85"/>
      <c r="H73" s="85"/>
      <c r="I73" s="87"/>
    </row>
    <row r="74" spans="1:12" ht="18" x14ac:dyDescent="0.2">
      <c r="A74" s="91" t="s">
        <v>49</v>
      </c>
      <c r="B74" s="14">
        <f>SUM(B70:B73)</f>
        <v>933.30400000000009</v>
      </c>
      <c r="C74" s="14">
        <f>SUM(C70:C72)</f>
        <v>219.50399999999999</v>
      </c>
      <c r="D74" s="11">
        <f t="shared" si="3"/>
        <v>1152.808</v>
      </c>
      <c r="E74" s="110"/>
      <c r="F74" s="109"/>
      <c r="G74" s="85"/>
      <c r="H74" s="85"/>
      <c r="I74" s="87"/>
    </row>
    <row r="75" spans="1:12" ht="3.75" customHeight="1" x14ac:dyDescent="0.2">
      <c r="A75" s="92" t="s">
        <v>3</v>
      </c>
      <c r="B75" s="93"/>
      <c r="C75" s="93"/>
      <c r="D75" s="93"/>
      <c r="E75" s="93"/>
      <c r="F75" s="94">
        <v>50</v>
      </c>
      <c r="L75" s="21" t="e">
        <f>L70-B70</f>
        <v>#REF!</v>
      </c>
    </row>
    <row r="76" spans="1:12" ht="16" x14ac:dyDescent="0.2">
      <c r="A76" s="95" t="s">
        <v>50</v>
      </c>
      <c r="B76" s="96"/>
      <c r="C76" s="96"/>
      <c r="D76" s="96"/>
      <c r="E76" s="96"/>
      <c r="F76" s="97" t="s">
        <v>3</v>
      </c>
      <c r="G76" s="98"/>
      <c r="H76" s="99"/>
    </row>
    <row r="77" spans="1:12" ht="45.75" customHeight="1" x14ac:dyDescent="0.2">
      <c r="A77" s="140" t="s">
        <v>77</v>
      </c>
      <c r="B77" s="140"/>
      <c r="C77" s="140"/>
      <c r="D77" s="140"/>
      <c r="E77" s="140"/>
      <c r="F77" s="140"/>
      <c r="G77" s="140"/>
      <c r="H77" s="140"/>
    </row>
    <row r="78" spans="1:12" ht="31.5" customHeight="1" x14ac:dyDescent="0.2">
      <c r="A78" s="140" t="s">
        <v>63</v>
      </c>
      <c r="B78" s="140"/>
      <c r="C78" s="140"/>
      <c r="D78" s="140"/>
      <c r="E78" s="140"/>
      <c r="F78" s="140"/>
      <c r="G78" s="140"/>
      <c r="H78" s="140"/>
    </row>
    <row r="79" spans="1:12" ht="9" hidden="1" customHeight="1" x14ac:dyDescent="0.2">
      <c r="A79" s="129" t="s">
        <v>51</v>
      </c>
      <c r="B79" s="129"/>
      <c r="C79" s="129"/>
      <c r="D79" s="129"/>
      <c r="E79" s="129"/>
      <c r="F79" s="129"/>
      <c r="G79" s="99"/>
      <c r="H79" s="99"/>
    </row>
    <row r="80" spans="1:12" ht="17" x14ac:dyDescent="0.2">
      <c r="A80" s="141" t="s">
        <v>52</v>
      </c>
      <c r="B80" s="141"/>
      <c r="C80" s="141"/>
      <c r="D80" s="100"/>
      <c r="E80" s="100" t="s">
        <v>3</v>
      </c>
      <c r="F80" s="100"/>
      <c r="G80" s="99"/>
      <c r="H80" s="99"/>
    </row>
    <row r="81" spans="1:10" ht="30" customHeight="1" x14ac:dyDescent="0.2">
      <c r="A81" s="140" t="s">
        <v>64</v>
      </c>
      <c r="B81" s="140"/>
      <c r="C81" s="140"/>
      <c r="D81" s="140"/>
      <c r="E81" s="140"/>
      <c r="F81" s="140"/>
      <c r="G81" s="140"/>
      <c r="H81" s="140"/>
    </row>
    <row r="82" spans="1:10" ht="16" x14ac:dyDescent="0.2">
      <c r="A82" s="101" t="s">
        <v>53</v>
      </c>
      <c r="B82" s="102"/>
      <c r="C82" s="102"/>
      <c r="D82" s="102"/>
      <c r="E82" s="102"/>
      <c r="F82" s="102"/>
      <c r="G82" s="99"/>
      <c r="H82" s="99"/>
    </row>
    <row r="83" spans="1:10" ht="17.25" customHeight="1" x14ac:dyDescent="0.2">
      <c r="A83" s="142" t="s">
        <v>54</v>
      </c>
      <c r="B83" s="142"/>
      <c r="C83" s="142"/>
      <c r="D83" s="142"/>
      <c r="E83" s="142"/>
      <c r="F83" s="142"/>
      <c r="G83" s="142"/>
      <c r="H83" s="142"/>
    </row>
    <row r="84" spans="1:10" ht="17" x14ac:dyDescent="0.2">
      <c r="A84" s="103" t="s">
        <v>55</v>
      </c>
      <c r="B84" s="104"/>
      <c r="C84" s="104"/>
      <c r="D84" s="104"/>
      <c r="E84" s="104"/>
      <c r="F84" s="104"/>
      <c r="G84" s="99"/>
      <c r="H84" s="99"/>
    </row>
    <row r="85" spans="1:10" ht="7.5" customHeight="1" x14ac:dyDescent="0.2">
      <c r="A85" s="103"/>
      <c r="B85" s="104"/>
      <c r="C85" s="104"/>
      <c r="D85" s="104"/>
      <c r="E85" s="104"/>
      <c r="F85" s="104"/>
      <c r="G85" s="99"/>
      <c r="H85" s="99"/>
    </row>
    <row r="86" spans="1:10" ht="16" x14ac:dyDescent="0.2">
      <c r="A86" s="144" t="s">
        <v>59</v>
      </c>
      <c r="B86" s="144"/>
      <c r="C86" s="104" t="s">
        <v>3</v>
      </c>
      <c r="D86" s="104"/>
      <c r="E86" s="104"/>
      <c r="F86" s="104"/>
      <c r="G86" s="99"/>
      <c r="H86" s="99"/>
    </row>
    <row r="87" spans="1:10" ht="16" x14ac:dyDescent="0.2">
      <c r="A87" s="143" t="s">
        <v>60</v>
      </c>
      <c r="B87" s="143"/>
      <c r="C87" s="143"/>
      <c r="D87" s="104"/>
      <c r="E87" s="104"/>
      <c r="F87" s="104"/>
      <c r="G87" s="99"/>
      <c r="H87" s="99"/>
      <c r="J87" t="s">
        <v>3</v>
      </c>
    </row>
    <row r="88" spans="1:10" ht="16" x14ac:dyDescent="0.2">
      <c r="A88" s="105" t="s">
        <v>78</v>
      </c>
      <c r="B88" s="104"/>
      <c r="C88" s="104"/>
      <c r="D88" s="104"/>
      <c r="E88" s="104"/>
      <c r="F88" s="104"/>
      <c r="G88" s="99"/>
      <c r="H88" s="99"/>
    </row>
    <row r="89" spans="1:10" x14ac:dyDescent="0.2">
      <c r="A89" s="106"/>
      <c r="B89" s="106"/>
      <c r="C89" s="106"/>
      <c r="D89" s="106"/>
      <c r="E89" s="106"/>
      <c r="F89" s="106"/>
    </row>
    <row r="97" spans="1:1" x14ac:dyDescent="0.2">
      <c r="A97" t="s">
        <v>3</v>
      </c>
    </row>
  </sheetData>
  <mergeCells count="41">
    <mergeCell ref="A80:C80"/>
    <mergeCell ref="A81:H81"/>
    <mergeCell ref="A83:H83"/>
    <mergeCell ref="A87:C87"/>
    <mergeCell ref="A86:B86"/>
    <mergeCell ref="A79:F79"/>
    <mergeCell ref="A41:A42"/>
    <mergeCell ref="B41:B42"/>
    <mergeCell ref="C41:C42"/>
    <mergeCell ref="D41:D42"/>
    <mergeCell ref="E41:E42"/>
    <mergeCell ref="F41:F42"/>
    <mergeCell ref="B46:D46"/>
    <mergeCell ref="A47:H47"/>
    <mergeCell ref="A61:H61"/>
    <mergeCell ref="A77:H77"/>
    <mergeCell ref="A78:H78"/>
    <mergeCell ref="F30:F31"/>
    <mergeCell ref="A27:A28"/>
    <mergeCell ref="B27:B28"/>
    <mergeCell ref="C27:C28"/>
    <mergeCell ref="D27:D28"/>
    <mergeCell ref="E27:E28"/>
    <mergeCell ref="F27:F28"/>
    <mergeCell ref="A30:A31"/>
    <mergeCell ref="B30:B31"/>
    <mergeCell ref="C30:C31"/>
    <mergeCell ref="D30:D31"/>
    <mergeCell ref="E30:E31"/>
    <mergeCell ref="F24:F25"/>
    <mergeCell ref="A1:H1"/>
    <mergeCell ref="A2:H2"/>
    <mergeCell ref="A3:H3"/>
    <mergeCell ref="A5:H5"/>
    <mergeCell ref="A6:F6"/>
    <mergeCell ref="A16:F16"/>
    <mergeCell ref="A24:A25"/>
    <mergeCell ref="B24:B25"/>
    <mergeCell ref="C24:C25"/>
    <mergeCell ref="D24:D25"/>
    <mergeCell ref="E24:E25"/>
  </mergeCells>
  <printOptions horizontalCentered="1" verticalCentered="1"/>
  <pageMargins left="0.31496062992126" right="0.31496062992126" top="0.74803149606299202" bottom="0.74803149606299202" header="0.31496062992126" footer="0.31496062992126"/>
  <pageSetup paperSize="9" scale="74" fitToHeight="0" orientation="portrait" r:id="rId1"/>
  <rowBreaks count="1" manualBreakCount="1">
    <brk id="4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'22</vt:lpstr>
      <vt:lpstr>'Apr ''22'!Print_Area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2022-04-26T18:31:07Z</cp:lastPrinted>
  <dcterms:created xsi:type="dcterms:W3CDTF">2022-04-25T18:36:13Z</dcterms:created>
  <dcterms:modified xsi:type="dcterms:W3CDTF">2022-05-22T10:05:27Z</dcterms:modified>
</cp:coreProperties>
</file>