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66925"/>
  <mc:AlternateContent xmlns:mc="http://schemas.openxmlformats.org/markup-compatibility/2006">
    <mc:Choice Requires="x15">
      <x15ac:absPath xmlns:x15ac="http://schemas.microsoft.com/office/spreadsheetml/2010/11/ac" url="/Users/akintundeoyebode/Documents/Ekiti State Ministry of Finance/FAAC/February 2021/"/>
    </mc:Choice>
  </mc:AlternateContent>
  <xr:revisionPtr revIDLastSave="0" documentId="8_{AAFC0C47-53EC-D240-B1E3-6DE6697B8364}" xr6:coauthVersionLast="46" xr6:coauthVersionMax="46" xr10:uidLastSave="{00000000-0000-0000-0000-000000000000}"/>
  <bookViews>
    <workbookView xWindow="0" yWindow="0" windowWidth="35840" windowHeight="22400" xr2:uid="{00000000-000D-0000-FFFF-FFFF00000000}"/>
  </bookViews>
  <sheets>
    <sheet name="Feb '21" sheetId="1" r:id="rId1"/>
  </sheets>
  <definedNames>
    <definedName name="_xlnm.Print_Area" localSheetId="0">'Feb ''21'!$A$1:$H$83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 r="C34" i="1" l="1"/>
  <c r="C22" i="1"/>
  <c r="C40" i="1" s="1"/>
  <c r="E54" i="1" l="1"/>
  <c r="E56" i="1" s="1"/>
  <c r="E34" i="1"/>
  <c r="E22" i="1"/>
  <c r="E40" i="1" s="1"/>
  <c r="E11" i="1"/>
  <c r="E14" i="1" s="1"/>
  <c r="E57" i="1" l="1"/>
  <c r="E58" i="1"/>
  <c r="L69" i="1"/>
  <c r="E59" i="1" l="1"/>
  <c r="E19" i="1"/>
  <c r="E26" i="1" s="1"/>
  <c r="E35" i="1" s="1"/>
  <c r="E38" i="1" l="1"/>
  <c r="E39" i="1"/>
  <c r="E37" i="1"/>
  <c r="F9" i="1"/>
  <c r="F10" i="1"/>
  <c r="F12" i="1"/>
  <c r="F13" i="1"/>
  <c r="F20" i="1"/>
  <c r="F21" i="1"/>
  <c r="F23" i="1"/>
  <c r="F24" i="1"/>
  <c r="F27" i="1"/>
  <c r="F30" i="1"/>
  <c r="F32" i="1"/>
  <c r="F33" i="1"/>
  <c r="F51" i="1"/>
  <c r="F52" i="1"/>
  <c r="F53" i="1"/>
  <c r="F34" i="1"/>
  <c r="F22" i="1"/>
  <c r="E41" i="1" l="1"/>
  <c r="F54" i="1"/>
  <c r="C68" i="1"/>
  <c r="F68" i="1" s="1"/>
  <c r="C54" i="1"/>
  <c r="C58" i="1" s="1"/>
  <c r="F58" i="1" s="1"/>
  <c r="B53" i="1"/>
  <c r="B54" i="1" s="1"/>
  <c r="D52" i="1"/>
  <c r="D51" i="1"/>
  <c r="B41" i="1"/>
  <c r="D34" i="1"/>
  <c r="D33" i="1"/>
  <c r="D32" i="1"/>
  <c r="D30" i="1"/>
  <c r="D27" i="1"/>
  <c r="D24" i="1"/>
  <c r="D23" i="1"/>
  <c r="D21" i="1"/>
  <c r="D20" i="1"/>
  <c r="D12" i="1"/>
  <c r="C11" i="1"/>
  <c r="B11" i="1"/>
  <c r="B14" i="1" s="1"/>
  <c r="B19" i="1" s="1"/>
  <c r="B26" i="1" s="1"/>
  <c r="B35" i="1" s="1"/>
  <c r="D10" i="1"/>
  <c r="D9" i="1"/>
  <c r="F11" i="1" l="1"/>
  <c r="C14" i="1"/>
  <c r="F14" i="1" s="1"/>
  <c r="F40" i="1"/>
  <c r="B67" i="1"/>
  <c r="F67" i="1" s="1"/>
  <c r="D40" i="1"/>
  <c r="B58" i="1"/>
  <c r="D58" i="1" s="1"/>
  <c r="B57" i="1"/>
  <c r="B56" i="1"/>
  <c r="C66" i="1"/>
  <c r="D53" i="1"/>
  <c r="C56" i="1"/>
  <c r="F56" i="1" s="1"/>
  <c r="D22" i="1"/>
  <c r="C57" i="1"/>
  <c r="F57" i="1" s="1"/>
  <c r="D11" i="1"/>
  <c r="D54" i="1"/>
  <c r="F59" i="1" l="1"/>
  <c r="D57" i="1"/>
  <c r="C65" i="1"/>
  <c r="C19" i="1"/>
  <c r="D14" i="1"/>
  <c r="B59" i="1"/>
  <c r="C64" i="1"/>
  <c r="C59" i="1"/>
  <c r="D56" i="1"/>
  <c r="F19" i="1" l="1"/>
  <c r="F26" i="1" s="1"/>
  <c r="F35" i="1" s="1"/>
  <c r="C26" i="1"/>
  <c r="C35" i="1" s="1"/>
  <c r="C37" i="1" s="1"/>
  <c r="D59" i="1"/>
  <c r="C69" i="1"/>
  <c r="D19" i="1"/>
  <c r="D26" i="1" s="1"/>
  <c r="D35" i="1" s="1"/>
  <c r="C39" i="1" l="1"/>
  <c r="C38" i="1"/>
  <c r="C41" i="1" l="1"/>
  <c r="B64" i="1"/>
  <c r="F37" i="1"/>
  <c r="F38" i="1"/>
  <c r="B65" i="1"/>
  <c r="F65" i="1" s="1"/>
  <c r="F39" i="1"/>
  <c r="B66" i="1"/>
  <c r="F66" i="1" s="1"/>
  <c r="D37" i="1"/>
  <c r="D38" i="1"/>
  <c r="D39" i="1"/>
  <c r="F64" i="1" l="1"/>
  <c r="B69" i="1"/>
  <c r="F41" i="1"/>
  <c r="D41" i="1"/>
  <c r="F69" i="1" l="1"/>
  <c r="L70" i="1"/>
</calcChain>
</file>

<file path=xl/sharedStrings.xml><?xml version="1.0" encoding="utf-8"?>
<sst xmlns="http://schemas.openxmlformats.org/spreadsheetml/2006/main" count="118" uniqueCount="77">
  <si>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</si>
  <si>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</si>
  <si>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</si>
  <si>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</si>
  <si>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2020</t>
  </si>
  <si>
    <t>Variance</t>
  </si>
  <si>
    <t>N'b</t>
  </si>
  <si>
    <t>(a)   Mineral Rev.</t>
  </si>
  <si>
    <t>(b)   Non-Mineral Rev.</t>
  </si>
  <si>
    <t>Total revenue</t>
  </si>
  <si>
    <t>(c)Excess Bank Charges</t>
  </si>
  <si>
    <t>Solid Minerals Rev</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</si>
  <si>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</si>
  <si>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</si>
  <si>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</si>
  <si>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</si>
  <si>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 for distribution</t>
  </si>
  <si>
    <t>Less: (i) Refund to Oil Producing States</t>
  </si>
  <si>
    <t>Less: (iii) Transfer to Police Trust Fund</t>
  </si>
  <si>
    <t>Less: (iv) 13% Derivation for Lagos State</t>
  </si>
  <si>
    <t xml:space="preserve">Less:  (i) Transfer to Excess Crude, PPT and Royalty                                           </t>
  </si>
  <si>
    <t>Statutory Allocation</t>
  </si>
  <si>
    <t>Net Statutory Allocation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</si>
  <si>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</si>
  <si>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</si>
  <si>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</si>
  <si>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</si>
  <si>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</si>
  <si>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</si>
  <si>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</si>
  <si>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</si>
  <si>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</si>
  <si>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</si>
  <si>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Distributed as follows:</t>
  </si>
  <si>
    <t>Federal Govt.(15%)</t>
  </si>
  <si>
    <t>State Governments (50%)</t>
  </si>
  <si>
    <t>Local Government Councils (35%)</t>
  </si>
  <si>
    <t>Summary of Distribution to the three tiers of Govt. (Inclusive of Cost of Collection to NCS, DPR &amp; FIRS)</t>
  </si>
  <si>
    <t>Statutory</t>
  </si>
  <si>
    <t>VAT</t>
  </si>
  <si>
    <t>Forex Equalisation</t>
  </si>
  <si>
    <t>Federal Government</t>
  </si>
  <si>
    <t xml:space="preserve">State Governments </t>
  </si>
  <si>
    <t>Local Government Councils</t>
  </si>
  <si>
    <t>Derivation (13% of Mineral Revenue)</t>
  </si>
  <si>
    <t>Costs of Collection/Transfers &amp; Refunds</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</si>
  <si>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</si>
  <si>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</si>
  <si>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</si>
  <si>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</si>
  <si>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</si>
  <si>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</si>
  <si>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r>
      <t xml:space="preserve">Ahmed Idris, </t>
    </r>
    <r>
      <rPr>
        <b/>
        <sz val="10"/>
        <color indexed="8"/>
        <rFont val="Arial"/>
        <family val="2"/>
      </rPr>
      <t>FCNA</t>
    </r>
  </si>
  <si>
    <t>Accountant-General of the Federation</t>
  </si>
  <si>
    <t>Dec.</t>
  </si>
  <si>
    <t>Exchange Difference</t>
  </si>
  <si>
    <t xml:space="preserve">  Federation Account Allocation Committee Meeting for the month of February, 2021</t>
  </si>
  <si>
    <t xml:space="preserve">I hereby present the summary of Federation Account Revenue along with the relevant statements/annexures for the Month of January, 2021 in accordance with the existing laws/statutes and relevant revenue allocation formulae for distribution in the month of February, 2021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</si>
  <si>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January, 2021</t>
    </r>
  </si>
  <si>
    <t>Jan.</t>
  </si>
  <si>
    <t>18th February, 2021</t>
  </si>
  <si>
    <t xml:space="preserve">The gross statutory revenue of N=482.959 billion received for the month was higher than the =N=437.256 billion received in the previous month by =N=45.703 billion. Petroleum Profit Tax (PPT) recorded considerable increase while Import Duty increased only marginally. Companies Income Tax (CIT), Oil and Gas Royalty, Value Added Tax (VAT) and Excise Duty recorded marginal to significant decreases.  </t>
  </si>
  <si>
    <r>
      <t>Less: (iii) 7% Cost of Collection NCS (</t>
    </r>
    <r>
      <rPr>
        <b/>
        <sz val="12"/>
        <color indexed="8"/>
        <rFont val="Arial"/>
        <family val="2"/>
      </rPr>
      <t>N89.350billion</t>
    </r>
    <r>
      <rPr>
        <sz val="12"/>
        <color indexed="8"/>
        <rFont val="Arial"/>
        <family val="2"/>
      </rPr>
      <t>).</t>
    </r>
  </si>
  <si>
    <r>
      <t>Less:  (iv) 4% Cost of Collection DPR (</t>
    </r>
    <r>
      <rPr>
        <b/>
        <sz val="12"/>
        <color indexed="8"/>
        <rFont val="Arial"/>
        <family val="2"/>
      </rPr>
      <t>N93.616 billion</t>
    </r>
    <r>
      <rPr>
        <sz val="12"/>
        <color indexed="8"/>
        <rFont val="Arial"/>
        <family val="2"/>
      </rPr>
      <t xml:space="preserve">)                           </t>
    </r>
  </si>
  <si>
    <t xml:space="preserve">Less: Transfer to Police Trust Fund/Refund to FIRS </t>
  </si>
  <si>
    <r>
      <t>Less: 4% Cost of collection-</t>
    </r>
    <r>
      <rPr>
        <b/>
        <sz val="9"/>
        <color indexed="8"/>
        <rFont val="Arial"/>
        <family val="2"/>
      </rPr>
      <t>FIRS &amp; NCS (VAT)</t>
    </r>
    <r>
      <rPr>
        <sz val="9"/>
        <color indexed="8"/>
        <rFont val="Arial"/>
        <family val="2"/>
      </rPr>
      <t xml:space="preserve"> (</t>
    </r>
    <r>
      <rPr>
        <b/>
        <sz val="9"/>
        <color indexed="8"/>
        <rFont val="Arial"/>
        <family val="2"/>
      </rPr>
      <t>N157.351</t>
    </r>
    <r>
      <rPr>
        <sz val="9"/>
        <color indexed="8"/>
        <rFont val="Arial"/>
        <family val="2"/>
      </rPr>
      <t xml:space="preserve">) </t>
    </r>
  </si>
  <si>
    <t>The next Federation Account Allocation Committee (FAAC) Meeting is proposed for Wednesday 17th and Thursday 18th March, 2021 at the Auditorium, Federal Ministry of Finance, Abuja.</t>
  </si>
  <si>
    <t>Less: 2% arrears of cost of collection on Stamp Duty (48.603)</t>
  </si>
  <si>
    <t>Budget 2021</t>
  </si>
  <si>
    <t>Diff. Jan &amp; Dec.</t>
  </si>
  <si>
    <r>
      <t xml:space="preserve">Derivation(13% of Mineral Revenue) </t>
    </r>
    <r>
      <rPr>
        <b/>
        <sz val="10.5"/>
        <rFont val="Arial"/>
        <family val="2"/>
      </rPr>
      <t>(N221.358)</t>
    </r>
  </si>
  <si>
    <t>For the month of January, 2021, the gross revenue available from the Value Added Tax (VAT) was =N=157.351 billion as against =N=171.358 billion distributed in the preceeding month, resulting in a decrease of =N=14.007 billion. The distribution is as follows:</t>
  </si>
  <si>
    <r>
      <t xml:space="preserve">Less: Alloc. to NEDC Project </t>
    </r>
    <r>
      <rPr>
        <b/>
        <sz val="10"/>
        <color indexed="8"/>
        <rFont val="Arial"/>
        <family val="2"/>
      </rPr>
      <t>(3% of N157.351)</t>
    </r>
  </si>
  <si>
    <t>Less:  Arrears of Cost of Collection DPR</t>
  </si>
  <si>
    <t xml:space="preserve">The Distributable Statutory Revenue for the month is =N=482.959 billion. The total revenue distributable for the current month (including VAT is =N=640.310 billion.                                                                                                                                                                                                                                                                                                                                                                                                                                       </t>
  </si>
  <si>
    <t>Less: (ii) Refund of WHT &amp; Stamp Duties to States</t>
  </si>
  <si>
    <r>
      <t xml:space="preserve">Less: (ii) 4% Cost of Collection FIRS </t>
    </r>
    <r>
      <rPr>
        <b/>
        <sz val="11"/>
        <color indexed="8"/>
        <rFont val="Arial"/>
        <family val="2"/>
      </rPr>
      <t>(N119.808 billion)</t>
    </r>
    <r>
      <rPr>
        <sz val="11"/>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</si>
</sst>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
  </numFmts>
  <fonts count="41"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2"/>
      <color indexed="8"/>
      <name val="Calibri"/>
      <family val="2"/>
    </font>
    <font>
      <b/>
      <u val="double"/>
      <sz val="14"/>
      <color indexed="8"/>
      <name val="Arial"/>
      <family val="2"/>
    </font>
    <font>
      <b/>
      <strike/>
      <sz val="12"/>
      <color indexed="8"/>
      <name val="Arial"/>
      <family val="2"/>
    </font>
    <font>
      <sz val="12"/>
      <color indexed="8"/>
      <name val="Arial"/>
      <family val="2"/>
    </font>
    <font>
      <sz val="14"/>
      <color indexed="8"/>
      <name val="Arial"/>
      <family val="2"/>
    </font>
    <font>
      <sz val="11"/>
      <color indexed="8"/>
      <name val="Arial"/>
      <family val="2"/>
    </font>
    <font>
      <sz val="9"/>
      <color theme="1"/>
      <name val="Calibri"/>
      <family val="2"/>
      <scheme val="minor"/>
    </font>
    <font>
      <sz val="8"/>
      <color theme="1"/>
      <name val="Calibri"/>
      <family val="2"/>
      <scheme val="minor"/>
    </font>
    <font>
      <sz val="14"/>
      <color theme="1"/>
      <name val="Calibri"/>
      <family val="2"/>
      <scheme val="minor"/>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sz val="9"/>
      <color indexed="8"/>
      <name val="Arial"/>
      <family val="2"/>
    </font>
    <font>
      <b/>
      <sz val="9"/>
      <color indexed="8"/>
      <name val="Arial"/>
      <family val="2"/>
    </font>
    <font>
      <u/>
      <sz val="14"/>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28" fillId="0" borderId="0" applyFont="0" applyFill="0" applyBorder="0" applyAlignment="0" applyProtection="0"/>
  </cellStyleXfs>
  <cellXfs count="138">
    <xf numFmtId="0" fontId="0" fillId="0" borderId="0" xfId="0"/>
    <xf numFmtId="0" fontId="3" fillId="0" borderId="0" xfId="0" applyFont="1"/>
    <xf numFmtId="0" fontId="2" fillId="0" borderId="0" xfId="0" applyFont="1" applyAlignment="1">
      <alignment horizontal="center"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2" fillId="0" borderId="2" xfId="0" applyNumberFormat="1" applyFont="1" applyBorder="1" applyAlignment="1">
      <alignment wrapText="1"/>
    </xf>
    <xf numFmtId="165" fontId="12" fillId="0" borderId="2" xfId="0" applyNumberFormat="1" applyFont="1" applyBorder="1"/>
    <xf numFmtId="165" fontId="12" fillId="0" borderId="3" xfId="0" applyNumberFormat="1" applyFont="1" applyBorder="1"/>
    <xf numFmtId="165" fontId="3" fillId="0" borderId="3" xfId="0" applyNumberFormat="1" applyFont="1" applyBorder="1" applyAlignment="1">
      <alignment horizontal="center"/>
    </xf>
    <xf numFmtId="165" fontId="12"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5" fillId="0" borderId="2" xfId="0" applyNumberFormat="1" applyFont="1" applyBorder="1" applyAlignment="1">
      <alignment horizontal="justify" vertical="top" wrapText="1"/>
    </xf>
    <xf numFmtId="165" fontId="16" fillId="0" borderId="2" xfId="0" applyNumberFormat="1" applyFont="1" applyBorder="1" applyAlignment="1">
      <alignment horizontal="center" wrapText="1"/>
    </xf>
    <xf numFmtId="165" fontId="17" fillId="0" borderId="2" xfId="0" applyNumberFormat="1" applyFont="1" applyBorder="1" applyAlignment="1">
      <alignment horizontal="justify" vertical="top" wrapText="1"/>
    </xf>
    <xf numFmtId="165" fontId="3"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18" fillId="0" borderId="0" xfId="1" applyFont="1"/>
    <xf numFmtId="164" fontId="19" fillId="0" borderId="0" xfId="0" applyNumberFormat="1" applyFont="1"/>
    <xf numFmtId="164" fontId="19" fillId="0" borderId="0" xfId="1" applyFont="1"/>
    <xf numFmtId="165" fontId="15" fillId="0" borderId="2" xfId="0" applyNumberFormat="1" applyFont="1" applyBorder="1" applyAlignment="1">
      <alignment horizontal="left" vertical="top" wrapText="1"/>
    </xf>
    <xf numFmtId="165" fontId="20" fillId="0" borderId="0" xfId="0" applyNumberFormat="1" applyFont="1" applyAlignment="1">
      <alignment horizontal="center"/>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6" fillId="0" borderId="2" xfId="0" applyNumberFormat="1" applyFont="1" applyBorder="1" applyAlignment="1">
      <alignment horizontal="right" wrapText="1"/>
    </xf>
    <xf numFmtId="165" fontId="15" fillId="0" borderId="2" xfId="0" applyNumberFormat="1" applyFont="1" applyBorder="1" applyAlignment="1">
      <alignment vertical="top" wrapText="1"/>
    </xf>
    <xf numFmtId="165" fontId="21" fillId="0" borderId="2" xfId="0" applyNumberFormat="1" applyFont="1" applyBorder="1" applyAlignment="1">
      <alignment vertical="top" wrapText="1"/>
    </xf>
    <xf numFmtId="165" fontId="9" fillId="0" borderId="0" xfId="0" applyNumberFormat="1" applyFont="1" applyAlignment="1">
      <alignment horizontal="center" vertical="top" wrapText="1"/>
    </xf>
    <xf numFmtId="165" fontId="23" fillId="0" borderId="0" xfId="0" applyNumberFormat="1" applyFont="1" applyAlignment="1">
      <alignment horizontal="center" vertical="top" wrapText="1"/>
    </xf>
    <xf numFmtId="165" fontId="24" fillId="0" borderId="0" xfId="0" applyNumberFormat="1" applyFont="1" applyAlignment="1">
      <alignment horizontal="justify"/>
    </xf>
    <xf numFmtId="165" fontId="25" fillId="0" borderId="0" xfId="0" applyNumberFormat="1" applyFont="1"/>
    <xf numFmtId="0" fontId="26" fillId="0" borderId="0" xfId="0" applyFont="1"/>
    <xf numFmtId="165" fontId="17" fillId="0" borderId="2" xfId="0" applyNumberFormat="1" applyFont="1" applyBorder="1"/>
    <xf numFmtId="165" fontId="28"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0" fillId="0" borderId="2" xfId="0" applyNumberFormat="1" applyFont="1" applyBorder="1" applyAlignment="1">
      <alignment horizontal="center"/>
    </xf>
    <xf numFmtId="165" fontId="28" fillId="0" borderId="2" xfId="0" applyNumberFormat="1" applyFont="1" applyBorder="1" applyAlignment="1">
      <alignment horizontal="center"/>
    </xf>
    <xf numFmtId="165" fontId="31" fillId="0" borderId="2" xfId="0" applyNumberFormat="1" applyFont="1" applyBorder="1" applyAlignment="1">
      <alignment horizontal="center"/>
    </xf>
    <xf numFmtId="165" fontId="17" fillId="0" borderId="2" xfId="0" applyNumberFormat="1" applyFont="1" applyBorder="1" applyAlignment="1">
      <alignment horizontal="left"/>
    </xf>
    <xf numFmtId="165" fontId="32" fillId="0" borderId="2" xfId="0" applyNumberFormat="1" applyFont="1" applyBorder="1" applyAlignment="1">
      <alignment horizontal="center"/>
    </xf>
    <xf numFmtId="165" fontId="6" fillId="0" borderId="2" xfId="0" applyNumberFormat="1" applyFont="1" applyBorder="1" applyAlignment="1">
      <alignment horizontal="left" wrapText="1"/>
    </xf>
    <xf numFmtId="165" fontId="33" fillId="0" borderId="2" xfId="0" applyNumberFormat="1" applyFont="1" applyBorder="1" applyAlignment="1">
      <alignment horizontal="left" wrapText="1"/>
    </xf>
    <xf numFmtId="165" fontId="35" fillId="0" borderId="2" xfId="0" applyNumberFormat="1" applyFont="1" applyBorder="1" applyAlignment="1">
      <alignment horizontal="center" wrapText="1"/>
    </xf>
    <xf numFmtId="165" fontId="35" fillId="0" borderId="2" xfId="0" applyNumberFormat="1" applyFont="1" applyBorder="1" applyAlignment="1">
      <alignment horizontal="center"/>
    </xf>
    <xf numFmtId="165" fontId="16"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6"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17" fillId="0" borderId="2" xfId="0" applyNumberFormat="1" applyFont="1" applyBorder="1" applyAlignment="1">
      <alignment wrapText="1"/>
    </xf>
    <xf numFmtId="165" fontId="16" fillId="0" borderId="2" xfId="2" applyNumberFormat="1" applyFont="1" applyBorder="1" applyAlignment="1">
      <alignment horizontal="center"/>
    </xf>
    <xf numFmtId="165" fontId="17" fillId="0" borderId="2" xfId="0" applyNumberFormat="1" applyFont="1" applyBorder="1" applyAlignment="1">
      <alignment vertical="center" wrapText="1"/>
    </xf>
    <xf numFmtId="165" fontId="16" fillId="0" borderId="2" xfId="0" applyNumberFormat="1" applyFont="1" applyBorder="1" applyAlignment="1">
      <alignment horizontal="center" vertical="center" wrapText="1"/>
    </xf>
    <xf numFmtId="165" fontId="16" fillId="0" borderId="2" xfId="0" applyNumberFormat="1" applyFont="1" applyBorder="1" applyAlignment="1">
      <alignment horizontal="center" vertical="center"/>
    </xf>
    <xf numFmtId="165" fontId="16" fillId="0" borderId="2" xfId="2" applyNumberFormat="1" applyFont="1" applyBorder="1" applyAlignment="1">
      <alignment horizontal="center" vertical="center"/>
    </xf>
    <xf numFmtId="165" fontId="17" fillId="0" borderId="2" xfId="0" applyNumberFormat="1" applyFont="1" applyBorder="1" applyAlignment="1">
      <alignment vertical="top" wrapText="1"/>
    </xf>
    <xf numFmtId="165" fontId="35" fillId="0" borderId="2" xfId="2" applyNumberFormat="1" applyFont="1" applyBorder="1" applyAlignment="1">
      <alignment horizontal="center"/>
    </xf>
    <xf numFmtId="165" fontId="9" fillId="0" borderId="7" xfId="0" applyNumberFormat="1" applyFont="1" applyBorder="1"/>
    <xf numFmtId="165" fontId="23" fillId="0" borderId="4" xfId="0" applyNumberFormat="1" applyFont="1" applyBorder="1" applyAlignment="1">
      <alignment horizontal="center" wrapText="1"/>
    </xf>
    <xf numFmtId="165" fontId="23" fillId="0" borderId="4" xfId="0" applyNumberFormat="1" applyFont="1" applyBorder="1" applyAlignment="1">
      <alignment horizontal="center"/>
    </xf>
    <xf numFmtId="165" fontId="23" fillId="0" borderId="8" xfId="0" applyNumberFormat="1" applyFont="1" applyBorder="1" applyAlignment="1">
      <alignment horizontal="center" wrapText="1"/>
    </xf>
    <xf numFmtId="165" fontId="17" fillId="0" borderId="6" xfId="0" applyNumberFormat="1" applyFont="1" applyBorder="1"/>
    <xf numFmtId="165" fontId="9" fillId="0" borderId="6" xfId="0" applyNumberFormat="1" applyFont="1" applyBorder="1" applyAlignment="1">
      <alignment horizontal="center"/>
    </xf>
    <xf numFmtId="165" fontId="9" fillId="0" borderId="6" xfId="0" applyNumberFormat="1" applyFont="1" applyBorder="1" applyAlignment="1">
      <alignment horizontal="center" wrapText="1"/>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6" fillId="0" borderId="2" xfId="0" applyNumberFormat="1" applyFont="1" applyBorder="1" applyAlignment="1">
      <alignment wrapText="1"/>
    </xf>
    <xf numFmtId="165" fontId="16" fillId="0" borderId="0" xfId="0" applyNumberFormat="1" applyFont="1" applyAlignment="1">
      <alignment horizontal="center"/>
    </xf>
    <xf numFmtId="165" fontId="13" fillId="0" borderId="0" xfId="0" applyNumberFormat="1" applyFont="1" applyAlignment="1">
      <alignment horizontal="center"/>
    </xf>
    <xf numFmtId="165" fontId="23" fillId="0" borderId="0" xfId="0" applyNumberFormat="1" applyFont="1" applyAlignment="1">
      <alignment horizontal="center"/>
    </xf>
    <xf numFmtId="165" fontId="9" fillId="0" borderId="0" xfId="0" applyNumberFormat="1" applyFont="1"/>
    <xf numFmtId="165" fontId="36" fillId="0" borderId="0" xfId="0" applyNumberFormat="1" applyFont="1" applyAlignment="1">
      <alignment horizontal="center"/>
    </xf>
    <xf numFmtId="165" fontId="17" fillId="0" borderId="0" xfId="0" applyNumberFormat="1" applyFont="1" applyAlignment="1">
      <alignment horizontal="center"/>
    </xf>
    <xf numFmtId="165" fontId="3" fillId="0" borderId="0" xfId="0" applyNumberFormat="1" applyFont="1"/>
    <xf numFmtId="165" fontId="37" fillId="0" borderId="0" xfId="0" applyNumberFormat="1" applyFont="1" applyAlignment="1">
      <alignment horizontal="center"/>
    </xf>
    <xf numFmtId="165" fontId="15" fillId="0" borderId="0" xfId="0" applyNumberFormat="1" applyFont="1" applyAlignment="1">
      <alignment horizontal="center"/>
    </xf>
    <xf numFmtId="165" fontId="38" fillId="0" borderId="0" xfId="0" applyNumberFormat="1" applyFont="1"/>
    <xf numFmtId="0" fontId="38" fillId="0" borderId="0" xfId="0" applyFont="1"/>
    <xf numFmtId="0" fontId="15" fillId="0" borderId="0" xfId="0" applyFont="1" applyAlignment="1">
      <alignment horizontal="left" wrapText="1"/>
    </xf>
    <xf numFmtId="0" fontId="3" fillId="0" borderId="0" xfId="0" applyFont="1" applyAlignment="1">
      <alignment horizontal="left"/>
    </xf>
    <xf numFmtId="0" fontId="15" fillId="0" borderId="0" xfId="0" applyFont="1" applyAlignment="1">
      <alignment wrapText="1"/>
    </xf>
    <xf numFmtId="0" fontId="15" fillId="0" borderId="0" xfId="0" applyFont="1" applyAlignment="1">
      <alignment horizontal="justify"/>
    </xf>
    <xf numFmtId="0" fontId="39" fillId="0" borderId="0" xfId="0" applyFont="1"/>
    <xf numFmtId="0" fontId="3" fillId="0" borderId="0" xfId="0" applyFont="1" applyAlignment="1">
      <alignment horizontal="justify"/>
    </xf>
    <xf numFmtId="0" fontId="12" fillId="0" borderId="0" xfId="0" applyFont="1"/>
    <xf numFmtId="0" fontId="2" fillId="0" borderId="0" xfId="0" applyFont="1"/>
    <xf numFmtId="0" fontId="40" fillId="0" borderId="0" xfId="0" applyFont="1"/>
    <xf numFmtId="0" fontId="9" fillId="0" borderId="0" xfId="0" applyFont="1" applyBorder="1" applyAlignment="1">
      <alignment horizontal="center" wrapText="1"/>
    </xf>
    <xf numFmtId="165" fontId="9" fillId="0" borderId="0" xfId="0" applyNumberFormat="1" applyFont="1" applyBorder="1" applyAlignment="1">
      <alignment horizontal="center" vertical="top"/>
    </xf>
    <xf numFmtId="165" fontId="10" fillId="0" borderId="0" xfId="0" applyNumberFormat="1" applyFont="1" applyBorder="1" applyAlignment="1">
      <alignment horizontal="center"/>
    </xf>
    <xf numFmtId="165" fontId="13" fillId="0" borderId="0" xfId="0" applyNumberFormat="1" applyFont="1" applyBorder="1" applyAlignment="1">
      <alignment horizontal="center"/>
    </xf>
    <xf numFmtId="165" fontId="17" fillId="0" borderId="10" xfId="0" applyNumberFormat="1" applyFont="1" applyBorder="1" applyAlignment="1">
      <alignment horizontal="justify" vertical="top"/>
    </xf>
    <xf numFmtId="165" fontId="16" fillId="0" borderId="10" xfId="0" applyNumberFormat="1" applyFont="1" applyBorder="1" applyAlignment="1">
      <alignment horizontal="center" wrapText="1"/>
    </xf>
    <xf numFmtId="165" fontId="17" fillId="0" borderId="2" xfId="0" applyNumberFormat="1" applyFont="1" applyBorder="1" applyAlignment="1">
      <alignment horizontal="left" vertical="top" wrapText="1"/>
    </xf>
    <xf numFmtId="165" fontId="7" fillId="0" borderId="2" xfId="0" applyNumberFormat="1" applyFont="1" applyBorder="1" applyAlignment="1">
      <alignment horizontal="justify" vertical="top" wrapText="1"/>
    </xf>
    <xf numFmtId="165" fontId="3" fillId="0" borderId="4" xfId="0" applyNumberFormat="1" applyFont="1" applyBorder="1" applyAlignment="1">
      <alignment horizontal="left"/>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16" fillId="0" borderId="5" xfId="0" applyNumberFormat="1" applyFont="1" applyBorder="1" applyAlignment="1">
      <alignment horizontal="center" wrapText="1"/>
    </xf>
    <xf numFmtId="165" fontId="16" fillId="0" borderId="6" xfId="0" applyNumberFormat="1" applyFont="1" applyBorder="1" applyAlignment="1">
      <alignment horizontal="center" wrapText="1"/>
    </xf>
    <xf numFmtId="165" fontId="15" fillId="0" borderId="5" xfId="0" applyNumberFormat="1" applyFont="1" applyBorder="1" applyAlignment="1">
      <alignment horizontal="justify" vertical="top"/>
    </xf>
    <xf numFmtId="165" fontId="15" fillId="0" borderId="6" xfId="0" applyNumberFormat="1" applyFont="1" applyBorder="1" applyAlignment="1">
      <alignment horizontal="justify" vertical="top"/>
    </xf>
    <xf numFmtId="165" fontId="17" fillId="0" borderId="5" xfId="0" applyNumberFormat="1" applyFont="1" applyBorder="1" applyAlignment="1">
      <alignment horizontal="justify" vertical="top"/>
    </xf>
    <xf numFmtId="165" fontId="17" fillId="0" borderId="6" xfId="0" applyNumberFormat="1" applyFont="1" applyBorder="1" applyAlignment="1">
      <alignment horizontal="justify" vertical="top"/>
    </xf>
    <xf numFmtId="165" fontId="13" fillId="0" borderId="5" xfId="0" applyNumberFormat="1" applyFont="1" applyBorder="1" applyAlignment="1">
      <alignment horizontal="center" wrapText="1"/>
    </xf>
    <xf numFmtId="165" fontId="13" fillId="0" borderId="6" xfId="0" applyNumberFormat="1" applyFont="1" applyBorder="1" applyAlignment="1">
      <alignment horizontal="center" wrapText="1"/>
    </xf>
    <xf numFmtId="165" fontId="15" fillId="0" borderId="5" xfId="0" applyNumberFormat="1" applyFont="1" applyBorder="1" applyAlignment="1">
      <alignment horizontal="left" vertical="top" wrapText="1"/>
    </xf>
    <xf numFmtId="165" fontId="15" fillId="0" borderId="6" xfId="0" applyNumberFormat="1" applyFont="1" applyBorder="1" applyAlignment="1">
      <alignment horizontal="left" vertical="top" wrapText="1"/>
    </xf>
    <xf numFmtId="165" fontId="16" fillId="0" borderId="5" xfId="0" applyNumberFormat="1" applyFont="1" applyBorder="1" applyAlignment="1">
      <alignment horizontal="center"/>
    </xf>
    <xf numFmtId="165" fontId="16" fillId="0" borderId="6" xfId="0" applyNumberFormat="1" applyFont="1" applyBorder="1" applyAlignment="1">
      <alignment horizontal="center"/>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0" fontId="3" fillId="0" borderId="0" xfId="0" applyFont="1" applyAlignment="1">
      <alignment wrapText="1"/>
    </xf>
    <xf numFmtId="0" fontId="5" fillId="0" borderId="0" xfId="0" applyFont="1" applyAlignment="1">
      <alignment horizontal="left" wrapText="1"/>
    </xf>
    <xf numFmtId="0" fontId="15" fillId="0" borderId="0" xfId="0" applyFont="1" applyAlignment="1">
      <alignment horizontal="left" wrapText="1"/>
    </xf>
    <xf numFmtId="0" fontId="15" fillId="0" borderId="0" xfId="0" applyFont="1" applyAlignment="1">
      <alignment horizontal="left"/>
    </xf>
    <xf numFmtId="165" fontId="2" fillId="0" borderId="0" xfId="0" applyNumberFormat="1" applyFont="1" applyAlignment="1">
      <alignment horizontal="left"/>
    </xf>
    <xf numFmtId="165" fontId="27" fillId="0" borderId="0" xfId="0" applyNumberFormat="1" applyFont="1" applyAlignment="1">
      <alignment horizontal="left" wrapText="1"/>
    </xf>
    <xf numFmtId="165" fontId="30" fillId="0" borderId="9" xfId="0" applyNumberFormat="1" applyFont="1" applyBorder="1" applyAlignment="1">
      <alignment horizontal="left"/>
    </xf>
    <xf numFmtId="165" fontId="30" fillId="0" borderId="1" xfId="0" applyNumberFormat="1" applyFont="1" applyBorder="1" applyAlignment="1">
      <alignment horizontal="left"/>
    </xf>
    <xf numFmtId="165" fontId="30" fillId="0" borderId="0" xfId="0" applyNumberFormat="1" applyFont="1" applyAlignment="1">
      <alignment horizontal="left"/>
    </xf>
    <xf numFmtId="0" fontId="15" fillId="0" borderId="0" xfId="0" applyFont="1" applyAlignment="1">
      <alignment wrapText="1"/>
    </xf>
  </cellXfs>
  <cellStyles count="3">
    <cellStyle name="Comma" xfId="1" builtinId="3"/>
    <cellStyle name="Comma 2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669471</xdr:colOff>
      <xdr:row>1</xdr:row>
      <xdr:rowOff>30773</xdr:rowOff>
    </xdr:to>
    <xdr:pic>
      <xdr:nvPicPr>
        <xdr:cNvPr id="2" name="Picture 1">
          <a:extLst>
            <a:ext uri="{FF2B5EF4-FFF2-40B4-BE49-F238E27FC236}">
              <a16:creationId xmlns:a16="http://schemas.microsoft.com/office/drawing/2014/main" id="{6A5465A1-7C8E-4BFC-B8E8-2BF5F8D561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3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30773</xdr:rowOff>
    </xdr:to>
    <xdr:pic>
      <xdr:nvPicPr>
        <xdr:cNvPr id="3" name="Picture 2">
          <a:extLst>
            <a:ext uri="{FF2B5EF4-FFF2-40B4-BE49-F238E27FC236}">
              <a16:creationId xmlns:a16="http://schemas.microsoft.com/office/drawing/2014/main" id="{1041107F-9B5C-479C-BDED-5E14E6F460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3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21248</xdr:rowOff>
    </xdr:to>
    <xdr:pic>
      <xdr:nvPicPr>
        <xdr:cNvPr id="4" name="Picture 3">
          <a:extLst>
            <a:ext uri="{FF2B5EF4-FFF2-40B4-BE49-F238E27FC236}">
              <a16:creationId xmlns:a16="http://schemas.microsoft.com/office/drawing/2014/main" id="{56FB3D87-EFF7-499A-8941-096F3A456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2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21248</xdr:rowOff>
    </xdr:to>
    <xdr:pic>
      <xdr:nvPicPr>
        <xdr:cNvPr id="5" name="Picture 4">
          <a:extLst>
            <a:ext uri="{FF2B5EF4-FFF2-40B4-BE49-F238E27FC236}">
              <a16:creationId xmlns:a16="http://schemas.microsoft.com/office/drawing/2014/main" id="{FFB8643C-9F79-421F-8F23-9A8166DCA4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2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40298</xdr:rowOff>
    </xdr:to>
    <xdr:pic>
      <xdr:nvPicPr>
        <xdr:cNvPr id="6" name="Picture 5">
          <a:extLst>
            <a:ext uri="{FF2B5EF4-FFF2-40B4-BE49-F238E27FC236}">
              <a16:creationId xmlns:a16="http://schemas.microsoft.com/office/drawing/2014/main" id="{A28B4A16-2FBC-4D03-92F1-E8AACCF2D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40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40298</xdr:rowOff>
    </xdr:to>
    <xdr:pic>
      <xdr:nvPicPr>
        <xdr:cNvPr id="7" name="Picture 6">
          <a:extLst>
            <a:ext uri="{FF2B5EF4-FFF2-40B4-BE49-F238E27FC236}">
              <a16:creationId xmlns:a16="http://schemas.microsoft.com/office/drawing/2014/main" id="{8F393224-59E3-4195-9C31-847028F2D6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40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669471</xdr:colOff>
      <xdr:row>1</xdr:row>
      <xdr:rowOff>30773</xdr:rowOff>
    </xdr:to>
    <xdr:pic>
      <xdr:nvPicPr>
        <xdr:cNvPr id="8" name="Picture 7">
          <a:extLst>
            <a:ext uri="{FF2B5EF4-FFF2-40B4-BE49-F238E27FC236}">
              <a16:creationId xmlns:a16="http://schemas.microsoft.com/office/drawing/2014/main" id="{ED4AFFE0-2C02-476E-A655-1CF0D31940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9471" cy="23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106106</xdr:colOff>
      <xdr:row>0</xdr:row>
      <xdr:rowOff>36112</xdr:rowOff>
    </xdr:from>
    <xdr:to>
      <xdr:col>0</xdr:col>
      <xdr:colOff>563364</xdr:colOff>
      <xdr:row>0</xdr:row>
      <xdr:rowOff>191731</xdr:rowOff>
    </xdr:to>
    <xdr:pic>
      <xdr:nvPicPr>
        <xdr:cNvPr id="9" name="Picture 8">
          <a:extLst>
            <a:ext uri="{FF2B5EF4-FFF2-40B4-BE49-F238E27FC236}">
              <a16:creationId xmlns:a16="http://schemas.microsoft.com/office/drawing/2014/main" id="{11EA2F6C-C74E-4E40-8555-34A81C33AF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106" y="36112"/>
          <a:ext cx="457258" cy="155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2"/>
  <sheetViews>
    <sheetView tabSelected="1" zoomScale="130" zoomScaleNormal="130" workbookViewId="0">
      <selection activeCell="C26" sqref="C26"/>
    </sheetView>
  </sheetViews>
  <sheetFormatPr baseColWidth="10" defaultColWidth="8.83203125" defaultRowHeight="15" x14ac:dyDescent="0.2"/>
  <cols>
    <col min="1" max="1" width="23.5" customWidth="1"/>
    <col min="2" max="2" width="15.33203125" customWidth="1"/>
    <col min="3" max="3" width="14.6640625" customWidth="1"/>
    <col min="4" max="4" width="14.33203125" customWidth="1"/>
    <col min="5" max="5" width="14.83203125" customWidth="1"/>
    <col min="6" max="6" width="15.6640625" customWidth="1"/>
    <col min="7" max="7" width="11.83203125" customWidth="1"/>
    <col min="8" max="8" width="15" customWidth="1"/>
    <col min="9" max="9" width="13.33203125" customWidth="1"/>
  </cols>
  <sheetData>
    <row r="1" spans="1:10" ht="16" x14ac:dyDescent="0.2">
      <c r="A1" s="110" t="s">
        <v>0</v>
      </c>
      <c r="B1" s="110"/>
      <c r="C1" s="110"/>
      <c r="D1" s="110"/>
      <c r="E1" s="110"/>
      <c r="F1" s="110"/>
      <c r="G1" s="110"/>
      <c r="H1" s="110"/>
    </row>
    <row r="2" spans="1:10" ht="16" x14ac:dyDescent="0.2">
      <c r="A2" s="111" t="s">
        <v>1</v>
      </c>
      <c r="B2" s="111"/>
      <c r="C2" s="111"/>
      <c r="D2" s="111"/>
      <c r="E2" s="111"/>
      <c r="F2" s="111"/>
      <c r="G2" s="111"/>
      <c r="H2" s="111"/>
    </row>
    <row r="3" spans="1:10" ht="14.25" customHeight="1" x14ac:dyDescent="0.2">
      <c r="A3" s="111" t="s">
        <v>56</v>
      </c>
      <c r="B3" s="111"/>
      <c r="C3" s="111"/>
      <c r="D3" s="111"/>
      <c r="E3" s="111"/>
      <c r="F3" s="111"/>
      <c r="G3" s="111"/>
      <c r="H3" s="111"/>
    </row>
    <row r="4" spans="1:10" ht="14.25" customHeight="1" x14ac:dyDescent="0.2">
      <c r="A4" s="1" t="s">
        <v>2</v>
      </c>
      <c r="B4" s="2"/>
      <c r="C4" s="2"/>
      <c r="D4" s="2"/>
      <c r="E4" s="2"/>
      <c r="F4" s="2"/>
      <c r="G4" s="2"/>
      <c r="H4" s="2"/>
    </row>
    <row r="5" spans="1:10" s="3" customFormat="1" ht="45" customHeight="1" x14ac:dyDescent="0.2">
      <c r="A5" s="112" t="s">
        <v>57</v>
      </c>
      <c r="B5" s="112"/>
      <c r="C5" s="112"/>
      <c r="D5" s="112"/>
      <c r="E5" s="112"/>
      <c r="F5" s="112"/>
      <c r="G5" s="112"/>
      <c r="H5" s="112"/>
    </row>
    <row r="6" spans="1:10" x14ac:dyDescent="0.2">
      <c r="A6" s="113" t="s">
        <v>58</v>
      </c>
      <c r="B6" s="113"/>
      <c r="C6" s="113"/>
      <c r="D6" s="113"/>
      <c r="E6" s="113"/>
      <c r="F6" s="113"/>
    </row>
    <row r="7" spans="1:10" ht="27.75" customHeight="1" x14ac:dyDescent="0.2">
      <c r="A7" s="4" t="s">
        <v>3</v>
      </c>
      <c r="B7" s="5" t="s">
        <v>68</v>
      </c>
      <c r="C7" s="6" t="s">
        <v>59</v>
      </c>
      <c r="D7" s="6" t="s">
        <v>5</v>
      </c>
      <c r="E7" s="6" t="s">
        <v>54</v>
      </c>
      <c r="F7" s="7" t="s">
        <v>69</v>
      </c>
    </row>
    <row r="8" spans="1:10" ht="16" x14ac:dyDescent="0.2">
      <c r="A8" s="8"/>
      <c r="B8" s="9" t="s">
        <v>6</v>
      </c>
      <c r="C8" s="9" t="s">
        <v>6</v>
      </c>
      <c r="D8" s="9" t="s">
        <v>6</v>
      </c>
      <c r="E8" s="9" t="s">
        <v>6</v>
      </c>
      <c r="F8" s="9" t="s">
        <v>6</v>
      </c>
      <c r="J8" t="s">
        <v>3</v>
      </c>
    </row>
    <row r="9" spans="1:10" ht="18" x14ac:dyDescent="0.2">
      <c r="A9" s="10" t="s">
        <v>7</v>
      </c>
      <c r="B9" s="11">
        <v>396.87099999999998</v>
      </c>
      <c r="C9" s="11">
        <v>227.18600000000001</v>
      </c>
      <c r="D9" s="11">
        <f>C9-B9</f>
        <v>-169.68499999999997</v>
      </c>
      <c r="E9" s="11">
        <v>241.70400000000001</v>
      </c>
      <c r="F9" s="11">
        <f t="shared" ref="F9:F14" si="0">C9-E9</f>
        <v>-14.518000000000001</v>
      </c>
    </row>
    <row r="10" spans="1:10" ht="18" x14ac:dyDescent="0.2">
      <c r="A10" s="10" t="s">
        <v>8</v>
      </c>
      <c r="B10" s="12">
        <v>246.28899999999999</v>
      </c>
      <c r="C10" s="12">
        <v>255.773</v>
      </c>
      <c r="D10" s="11">
        <f>C10-B10</f>
        <v>9.4840000000000089</v>
      </c>
      <c r="E10" s="12">
        <v>195.55199999999999</v>
      </c>
      <c r="F10" s="11">
        <f t="shared" si="0"/>
        <v>60.221000000000004</v>
      </c>
    </row>
    <row r="11" spans="1:10" ht="17.25" customHeight="1" x14ac:dyDescent="0.2">
      <c r="A11" s="13" t="s">
        <v>9</v>
      </c>
      <c r="B11" s="14">
        <f>SUM(B9:B10)</f>
        <v>643.16</v>
      </c>
      <c r="C11" s="14">
        <f>SUM(C9:C10)</f>
        <v>482.959</v>
      </c>
      <c r="D11" s="11">
        <f>C11-B11</f>
        <v>-160.20099999999996</v>
      </c>
      <c r="E11" s="14">
        <f>SUM(E9:E10)</f>
        <v>437.25599999999997</v>
      </c>
      <c r="F11" s="11">
        <f t="shared" si="0"/>
        <v>45.703000000000031</v>
      </c>
    </row>
    <row r="12" spans="1:10" ht="16.5" customHeight="1" x14ac:dyDescent="0.2">
      <c r="A12" s="13" t="s">
        <v>10</v>
      </c>
      <c r="B12" s="14">
        <v>0</v>
      </c>
      <c r="C12" s="14">
        <v>0</v>
      </c>
      <c r="D12" s="11">
        <f>C12-B12</f>
        <v>0</v>
      </c>
      <c r="E12" s="14">
        <v>0</v>
      </c>
      <c r="F12" s="11">
        <f t="shared" si="0"/>
        <v>0</v>
      </c>
    </row>
    <row r="13" spans="1:10" ht="31.5" hidden="1" customHeight="1" x14ac:dyDescent="0.2">
      <c r="A13" s="15" t="s">
        <v>11</v>
      </c>
      <c r="B13" s="11">
        <v>0</v>
      </c>
      <c r="C13" s="11">
        <v>0</v>
      </c>
      <c r="D13" s="11">
        <v>0</v>
      </c>
      <c r="E13" s="11">
        <v>0</v>
      </c>
      <c r="F13" s="11">
        <f t="shared" si="0"/>
        <v>0</v>
      </c>
    </row>
    <row r="14" spans="1:10" ht="17.25" customHeight="1" x14ac:dyDescent="0.2">
      <c r="A14" s="16" t="s">
        <v>9</v>
      </c>
      <c r="B14" s="12">
        <f>B11+B12</f>
        <v>643.16</v>
      </c>
      <c r="C14" s="12">
        <f>C11+C12+C13</f>
        <v>482.959</v>
      </c>
      <c r="D14" s="12">
        <f>C14-B14</f>
        <v>-160.20099999999996</v>
      </c>
      <c r="E14" s="12">
        <f>E11+E12+E13</f>
        <v>437.25599999999997</v>
      </c>
      <c r="F14" s="11">
        <f t="shared" si="0"/>
        <v>45.703000000000031</v>
      </c>
    </row>
    <row r="15" spans="1:10" ht="27" customHeight="1" x14ac:dyDescent="0.2">
      <c r="A15" s="17"/>
      <c r="B15" s="18"/>
      <c r="C15" s="18"/>
      <c r="D15" s="18"/>
      <c r="E15" s="18"/>
      <c r="F15" s="19"/>
    </row>
    <row r="16" spans="1:10" ht="16" x14ac:dyDescent="0.2">
      <c r="A16" s="109" t="s">
        <v>12</v>
      </c>
      <c r="B16" s="109"/>
      <c r="C16" s="109"/>
      <c r="D16" s="109"/>
      <c r="E16" s="109"/>
      <c r="F16" s="109"/>
      <c r="J16" s="20"/>
    </row>
    <row r="17" spans="1:10" ht="27.75" customHeight="1" x14ac:dyDescent="0.2">
      <c r="A17" s="21" t="s">
        <v>13</v>
      </c>
      <c r="B17" s="7" t="s">
        <v>4</v>
      </c>
      <c r="C17" s="6" t="s">
        <v>59</v>
      </c>
      <c r="D17" s="9" t="s">
        <v>5</v>
      </c>
      <c r="E17" s="6" t="s">
        <v>54</v>
      </c>
      <c r="F17" s="7" t="s">
        <v>69</v>
      </c>
    </row>
    <row r="18" spans="1:10" ht="15" customHeight="1" x14ac:dyDescent="0.2">
      <c r="A18" s="22"/>
      <c r="B18" s="23" t="s">
        <v>14</v>
      </c>
      <c r="C18" s="23" t="s">
        <v>14</v>
      </c>
      <c r="D18" s="23" t="s">
        <v>14</v>
      </c>
      <c r="E18" s="23" t="s">
        <v>15</v>
      </c>
      <c r="F18" s="23" t="s">
        <v>14</v>
      </c>
      <c r="J18" s="20"/>
    </row>
    <row r="19" spans="1:10" ht="28.5" customHeight="1" x14ac:dyDescent="0.2">
      <c r="A19" s="24" t="s">
        <v>16</v>
      </c>
      <c r="B19" s="25">
        <f>B14</f>
        <v>643.16</v>
      </c>
      <c r="C19" s="25">
        <f>C14</f>
        <v>482.959</v>
      </c>
      <c r="D19" s="25">
        <f t="shared" ref="D19:D24" si="1">C19-B19</f>
        <v>-160.20099999999996</v>
      </c>
      <c r="E19" s="25">
        <f>E14</f>
        <v>437.25599999999997</v>
      </c>
      <c r="F19" s="25">
        <f t="shared" ref="F19:F24" si="2">C19-E19</f>
        <v>45.703000000000031</v>
      </c>
    </row>
    <row r="20" spans="1:10" ht="29.25" customHeight="1" x14ac:dyDescent="0.2">
      <c r="A20" s="24" t="s">
        <v>17</v>
      </c>
      <c r="B20" s="25">
        <v>0</v>
      </c>
      <c r="C20" s="25">
        <v>-23.92</v>
      </c>
      <c r="D20" s="25">
        <f t="shared" si="1"/>
        <v>-23.92</v>
      </c>
      <c r="E20" s="25">
        <v>-23.92</v>
      </c>
      <c r="F20" s="25">
        <f t="shared" si="2"/>
        <v>0</v>
      </c>
    </row>
    <row r="21" spans="1:10" ht="29.25" customHeight="1" x14ac:dyDescent="0.2">
      <c r="A21" s="108" t="s">
        <v>75</v>
      </c>
      <c r="B21" s="25">
        <v>0</v>
      </c>
      <c r="C21" s="25">
        <v>-17.797000000000001</v>
      </c>
      <c r="D21" s="25">
        <f t="shared" si="1"/>
        <v>-17.797000000000001</v>
      </c>
      <c r="E21" s="25">
        <v>0</v>
      </c>
      <c r="F21" s="25">
        <f t="shared" si="2"/>
        <v>-17.797000000000001</v>
      </c>
    </row>
    <row r="22" spans="1:10" ht="28.5" customHeight="1" x14ac:dyDescent="0.2">
      <c r="A22" s="24" t="s">
        <v>18</v>
      </c>
      <c r="B22" s="25">
        <v>0</v>
      </c>
      <c r="C22" s="25">
        <f>-1.136</f>
        <v>-1.1359999999999999</v>
      </c>
      <c r="D22" s="25">
        <f>C22-B22</f>
        <v>-1.1359999999999999</v>
      </c>
      <c r="E22" s="25">
        <f>-0.904</f>
        <v>-0.90400000000000003</v>
      </c>
      <c r="F22" s="25">
        <f t="shared" si="2"/>
        <v>-0.23199999999999987</v>
      </c>
    </row>
    <row r="23" spans="1:10" ht="40.5" customHeight="1" x14ac:dyDescent="0.2">
      <c r="A23" s="26" t="s">
        <v>19</v>
      </c>
      <c r="B23" s="25">
        <v>0</v>
      </c>
      <c r="C23" s="25">
        <v>0</v>
      </c>
      <c r="D23" s="25">
        <f t="shared" si="1"/>
        <v>0</v>
      </c>
      <c r="E23" s="25">
        <v>0</v>
      </c>
      <c r="F23" s="25">
        <f t="shared" si="2"/>
        <v>0</v>
      </c>
    </row>
    <row r="24" spans="1:10" ht="15" customHeight="1" x14ac:dyDescent="0.2">
      <c r="A24" s="116" t="s">
        <v>20</v>
      </c>
      <c r="B24" s="114">
        <v>0</v>
      </c>
      <c r="C24" s="114">
        <v>0</v>
      </c>
      <c r="D24" s="114">
        <f t="shared" si="1"/>
        <v>0</v>
      </c>
      <c r="E24" s="114">
        <v>0</v>
      </c>
      <c r="F24" s="114">
        <f t="shared" si="2"/>
        <v>0</v>
      </c>
    </row>
    <row r="25" spans="1:10" ht="15" customHeight="1" x14ac:dyDescent="0.2">
      <c r="A25" s="117"/>
      <c r="B25" s="115"/>
      <c r="C25" s="115"/>
      <c r="D25" s="115"/>
      <c r="E25" s="115"/>
      <c r="F25" s="115"/>
    </row>
    <row r="26" spans="1:10" ht="18.75" customHeight="1" x14ac:dyDescent="0.2">
      <c r="A26" s="27" t="s">
        <v>21</v>
      </c>
      <c r="B26" s="28">
        <f>SUM(B19:B25)</f>
        <v>643.16</v>
      </c>
      <c r="C26" s="28">
        <f>SUM(C19:C25)</f>
        <v>440.10599999999994</v>
      </c>
      <c r="D26" s="28">
        <f>SUM(D19:D25)</f>
        <v>-203.05399999999997</v>
      </c>
      <c r="E26" s="28">
        <f>SUM(E19:E25)</f>
        <v>412.43199999999996</v>
      </c>
      <c r="F26" s="28">
        <f>SUM(F19:F25)</f>
        <v>27.674000000000031</v>
      </c>
      <c r="H26" s="29"/>
      <c r="I26" s="30"/>
    </row>
    <row r="27" spans="1:10" ht="15" customHeight="1" x14ac:dyDescent="0.2">
      <c r="A27" s="118" t="s">
        <v>76</v>
      </c>
      <c r="B27" s="114">
        <v>-4.9050000000000002</v>
      </c>
      <c r="C27" s="114">
        <v>-4.7919999999999998</v>
      </c>
      <c r="D27" s="114">
        <f>C27-B27</f>
        <v>0.11300000000000043</v>
      </c>
      <c r="E27" s="114">
        <v>-4.26</v>
      </c>
      <c r="F27" s="114">
        <f>C27-E27</f>
        <v>-0.53200000000000003</v>
      </c>
      <c r="H27" s="31"/>
      <c r="I27" s="30"/>
    </row>
    <row r="28" spans="1:10" ht="26.25" customHeight="1" x14ac:dyDescent="0.2">
      <c r="A28" s="119"/>
      <c r="B28" s="115"/>
      <c r="C28" s="115"/>
      <c r="D28" s="115"/>
      <c r="E28" s="115"/>
      <c r="F28" s="115"/>
    </row>
    <row r="29" spans="1:10" ht="26.25" customHeight="1" x14ac:dyDescent="0.2">
      <c r="A29" s="105" t="s">
        <v>67</v>
      </c>
      <c r="B29" s="106"/>
      <c r="C29" s="106">
        <v>-0.98</v>
      </c>
      <c r="D29" s="106"/>
      <c r="E29" s="106"/>
      <c r="F29" s="106"/>
    </row>
    <row r="30" spans="1:10" ht="15" customHeight="1" x14ac:dyDescent="0.2">
      <c r="A30" s="122" t="s">
        <v>62</v>
      </c>
      <c r="B30" s="114">
        <v>-7.4390000000000001</v>
      </c>
      <c r="C30" s="114">
        <v>-6.2549999999999999</v>
      </c>
      <c r="D30" s="114">
        <f>C30-B30</f>
        <v>1.1840000000000002</v>
      </c>
      <c r="E30" s="114">
        <v>-6.3029999999999999</v>
      </c>
      <c r="F30" s="124">
        <f>C30-E30</f>
        <v>4.8000000000000043E-2</v>
      </c>
    </row>
    <row r="31" spans="1:10" ht="28.5" customHeight="1" x14ac:dyDescent="0.2">
      <c r="A31" s="123"/>
      <c r="B31" s="115"/>
      <c r="C31" s="115"/>
      <c r="D31" s="115"/>
      <c r="E31" s="115"/>
      <c r="F31" s="125"/>
    </row>
    <row r="32" spans="1:10" ht="44.25" customHeight="1" x14ac:dyDescent="0.25">
      <c r="A32" s="32" t="s">
        <v>63</v>
      </c>
      <c r="B32" s="33">
        <v>-7.931</v>
      </c>
      <c r="C32" s="25">
        <v>-3.7450000000000001</v>
      </c>
      <c r="D32" s="25">
        <f>C32-B32</f>
        <v>4.1859999999999999</v>
      </c>
      <c r="E32" s="25">
        <v>-6.3579999999999997</v>
      </c>
      <c r="F32" s="25">
        <f>C32-E32</f>
        <v>2.6129999999999995</v>
      </c>
    </row>
    <row r="33" spans="1:10" ht="28.5" customHeight="1" x14ac:dyDescent="0.2">
      <c r="A33" s="107" t="s">
        <v>73</v>
      </c>
      <c r="B33" s="25">
        <v>0</v>
      </c>
      <c r="C33" s="25">
        <f>-0.947</f>
        <v>-0.94699999999999995</v>
      </c>
      <c r="D33" s="25">
        <f>C33-B33</f>
        <v>-0.94699999999999995</v>
      </c>
      <c r="E33" s="25">
        <v>0</v>
      </c>
      <c r="F33" s="25">
        <f>C33-E33</f>
        <v>-0.94699999999999995</v>
      </c>
    </row>
    <row r="34" spans="1:10" ht="27.75" customHeight="1" x14ac:dyDescent="0.2">
      <c r="A34" s="53" t="s">
        <v>64</v>
      </c>
      <c r="B34" s="25">
        <v>0</v>
      </c>
      <c r="C34" s="25">
        <f>-4-1.279-0.1</f>
        <v>-5.3789999999999996</v>
      </c>
      <c r="D34" s="25">
        <f>C34-B34</f>
        <v>-5.3789999999999996</v>
      </c>
      <c r="E34" s="25">
        <f>-4.006-1.301-0.1</f>
        <v>-5.407</v>
      </c>
      <c r="F34" s="25">
        <f>C34-E34</f>
        <v>2.8000000000000469E-2</v>
      </c>
    </row>
    <row r="35" spans="1:10" ht="28.5" customHeight="1" x14ac:dyDescent="0.2">
      <c r="A35" s="21" t="s">
        <v>22</v>
      </c>
      <c r="B35" s="28">
        <f>SUM(B26:B34)</f>
        <v>622.88499999999999</v>
      </c>
      <c r="C35" s="28">
        <f>SUM(C26:C34)</f>
        <v>418.00799999999992</v>
      </c>
      <c r="D35" s="28">
        <f>SUM(D26:D34)</f>
        <v>-203.89699999999996</v>
      </c>
      <c r="E35" s="28">
        <f>SUM(E26:E34)</f>
        <v>390.10399999999998</v>
      </c>
      <c r="F35" s="28">
        <f>SUM(F26:F34)</f>
        <v>28.884000000000036</v>
      </c>
      <c r="H35" s="34"/>
    </row>
    <row r="36" spans="1:10" ht="14.25" customHeight="1" x14ac:dyDescent="0.2">
      <c r="A36" s="35" t="s">
        <v>23</v>
      </c>
      <c r="B36" s="25"/>
      <c r="C36" s="36"/>
      <c r="D36" s="25"/>
      <c r="E36" s="36"/>
      <c r="F36" s="36"/>
    </row>
    <row r="37" spans="1:10" ht="27.75" customHeight="1" x14ac:dyDescent="0.2">
      <c r="A37" s="37" t="s">
        <v>24</v>
      </c>
      <c r="B37" s="25">
        <v>209.74299999999999</v>
      </c>
      <c r="C37" s="25">
        <f>(C35-C40)*0.5268</f>
        <v>205.04713312799998</v>
      </c>
      <c r="D37" s="25">
        <f>C37-B37</f>
        <v>-4.6958668720000105</v>
      </c>
      <c r="E37" s="25">
        <f>(E35-E40)*0.5268</f>
        <v>189.45126127200001</v>
      </c>
      <c r="F37" s="25">
        <f>C37-E37</f>
        <v>15.595871855999974</v>
      </c>
    </row>
    <row r="38" spans="1:10" ht="30" customHeight="1" x14ac:dyDescent="0.2">
      <c r="A38" s="37" t="s">
        <v>25</v>
      </c>
      <c r="B38" s="25">
        <v>106.384</v>
      </c>
      <c r="C38" s="25">
        <f>(C35-C40)*0.2672</f>
        <v>104.00264611199998</v>
      </c>
      <c r="D38" s="25">
        <f>C38-B38</f>
        <v>-2.3813538880000209</v>
      </c>
      <c r="E38" s="25">
        <f>(E35-E40)*0.2672</f>
        <v>96.09221148799999</v>
      </c>
      <c r="F38" s="25">
        <f>C38-E38</f>
        <v>7.9104346239999899</v>
      </c>
    </row>
    <row r="39" spans="1:10" ht="29.25" customHeight="1" x14ac:dyDescent="0.2">
      <c r="A39" s="37" t="s">
        <v>26</v>
      </c>
      <c r="B39" s="25">
        <v>82.018000000000001</v>
      </c>
      <c r="C39" s="25">
        <f>(C35-C40)*0.206</f>
        <v>80.181680759999978</v>
      </c>
      <c r="D39" s="25">
        <f>C39-B39</f>
        <v>-1.836319240000023</v>
      </c>
      <c r="E39" s="25">
        <f>(E35-E40)*0.206</f>
        <v>74.083067239999991</v>
      </c>
      <c r="F39" s="25">
        <f>C39-E39</f>
        <v>6.0986135199999865</v>
      </c>
    </row>
    <row r="40" spans="1:10" ht="29.25" customHeight="1" x14ac:dyDescent="0.2">
      <c r="A40" s="38" t="s">
        <v>70</v>
      </c>
      <c r="B40" s="25">
        <v>59.493000000000002</v>
      </c>
      <c r="C40" s="25">
        <f>0.13*(C9+C22+C23+C24+C32+C33)</f>
        <v>28.776540000000001</v>
      </c>
      <c r="D40" s="25">
        <f>C40-B40</f>
        <v>-30.716460000000001</v>
      </c>
      <c r="E40" s="25">
        <f>0.13*(E9+E22+E23+E24+E32)</f>
        <v>30.477460000000001</v>
      </c>
      <c r="F40" s="25">
        <f>C40-E40</f>
        <v>-1.70092</v>
      </c>
      <c r="J40" s="20"/>
    </row>
    <row r="41" spans="1:10" ht="15.75" customHeight="1" x14ac:dyDescent="0.2">
      <c r="A41" s="126" t="s">
        <v>27</v>
      </c>
      <c r="B41" s="120">
        <f>SUM(B37:B40)</f>
        <v>457.63799999999998</v>
      </c>
      <c r="C41" s="120">
        <f>SUM(C37:C40)</f>
        <v>418.00799999999998</v>
      </c>
      <c r="D41" s="120">
        <f>SUM(D37:D40)</f>
        <v>-39.630000000000052</v>
      </c>
      <c r="E41" s="120">
        <f>SUM(E37:E40)</f>
        <v>390.10399999999998</v>
      </c>
      <c r="F41" s="120">
        <f>SUM(F37:F40)</f>
        <v>27.90399999999995</v>
      </c>
    </row>
    <row r="42" spans="1:10" ht="4.5" customHeight="1" x14ac:dyDescent="0.2">
      <c r="A42" s="127"/>
      <c r="B42" s="121"/>
      <c r="C42" s="121"/>
      <c r="D42" s="121"/>
      <c r="E42" s="121"/>
      <c r="F42" s="121"/>
    </row>
    <row r="43" spans="1:10" x14ac:dyDescent="0.2">
      <c r="A43" s="39"/>
      <c r="B43" s="40"/>
      <c r="C43" s="40"/>
      <c r="D43" s="40"/>
      <c r="E43" s="40"/>
      <c r="F43" s="40"/>
    </row>
    <row r="44" spans="1:10" x14ac:dyDescent="0.2">
      <c r="A44" s="39"/>
      <c r="B44" s="40"/>
      <c r="C44" s="40"/>
      <c r="D44" s="40"/>
      <c r="E44" s="40"/>
      <c r="F44" s="40"/>
    </row>
    <row r="45" spans="1:10" x14ac:dyDescent="0.2">
      <c r="A45" s="39"/>
      <c r="B45" s="40"/>
      <c r="C45" s="40"/>
      <c r="D45" s="40"/>
      <c r="E45" s="40"/>
      <c r="F45" s="40"/>
    </row>
    <row r="46" spans="1:10" ht="18" x14ac:dyDescent="0.2">
      <c r="A46" s="41" t="s">
        <v>28</v>
      </c>
      <c r="B46" s="132" t="s">
        <v>29</v>
      </c>
      <c r="C46" s="132"/>
      <c r="D46" s="132"/>
      <c r="E46" s="42"/>
      <c r="F46" s="42"/>
      <c r="G46" s="43"/>
      <c r="H46" s="43"/>
    </row>
    <row r="47" spans="1:10" ht="52.5" customHeight="1" x14ac:dyDescent="0.2">
      <c r="A47" s="133" t="s">
        <v>71</v>
      </c>
      <c r="B47" s="133"/>
      <c r="C47" s="133"/>
      <c r="D47" s="133"/>
      <c r="E47" s="133"/>
      <c r="F47" s="133"/>
      <c r="G47" s="133"/>
      <c r="H47" s="133"/>
    </row>
    <row r="48" spans="1:10" ht="29.25" customHeight="1" x14ac:dyDescent="0.2">
      <c r="A48" s="44"/>
      <c r="B48" s="5" t="s">
        <v>4</v>
      </c>
      <c r="C48" s="6" t="s">
        <v>59</v>
      </c>
      <c r="D48" s="6" t="s">
        <v>5</v>
      </c>
      <c r="E48" s="6" t="s">
        <v>54</v>
      </c>
      <c r="F48" s="7" t="s">
        <v>69</v>
      </c>
    </row>
    <row r="49" spans="1:10" ht="14.25" customHeight="1" x14ac:dyDescent="0.2">
      <c r="A49" s="45"/>
      <c r="B49" s="46" t="s">
        <v>30</v>
      </c>
      <c r="C49" s="47" t="s">
        <v>30</v>
      </c>
      <c r="D49" s="46" t="s">
        <v>30</v>
      </c>
      <c r="E49" s="47" t="s">
        <v>30</v>
      </c>
      <c r="F49" s="47" t="s">
        <v>30</v>
      </c>
    </row>
    <row r="50" spans="1:10" x14ac:dyDescent="0.2">
      <c r="A50" s="48" t="s">
        <v>31</v>
      </c>
      <c r="B50" s="49"/>
      <c r="C50" s="49" t="s">
        <v>3</v>
      </c>
      <c r="D50" s="50"/>
      <c r="E50" s="49"/>
      <c r="F50" s="49"/>
      <c r="H50" t="s">
        <v>3</v>
      </c>
    </row>
    <row r="51" spans="1:10" ht="19" x14ac:dyDescent="0.25">
      <c r="A51" s="51" t="s">
        <v>32</v>
      </c>
      <c r="B51" s="52">
        <v>153.196</v>
      </c>
      <c r="C51" s="52">
        <v>157.351</v>
      </c>
      <c r="D51" s="52">
        <f>C51-B51</f>
        <v>4.1550000000000011</v>
      </c>
      <c r="E51" s="52">
        <v>171.358</v>
      </c>
      <c r="F51" s="52">
        <f>C51-E51</f>
        <v>-14.007000000000005</v>
      </c>
    </row>
    <row r="52" spans="1:10" ht="30" x14ac:dyDescent="0.25">
      <c r="A52" s="53" t="s">
        <v>72</v>
      </c>
      <c r="B52" s="52">
        <v>4.5960000000000001</v>
      </c>
      <c r="C52" s="52">
        <v>4.7210000000000001</v>
      </c>
      <c r="D52" s="52">
        <f>B52-C52</f>
        <v>-0.125</v>
      </c>
      <c r="E52" s="52">
        <v>5.141</v>
      </c>
      <c r="F52" s="52">
        <f>C52-E52</f>
        <v>-0.41999999999999993</v>
      </c>
    </row>
    <row r="53" spans="1:10" ht="24" customHeight="1" x14ac:dyDescent="0.2">
      <c r="A53" s="54" t="s">
        <v>65</v>
      </c>
      <c r="B53" s="55">
        <f>0.04*B51</f>
        <v>6.12784</v>
      </c>
      <c r="C53" s="56">
        <v>6.2939999999999996</v>
      </c>
      <c r="D53" s="57">
        <f>C53-B53</f>
        <v>0.16615999999999964</v>
      </c>
      <c r="E53" s="56">
        <v>6.8540000000000001</v>
      </c>
      <c r="F53" s="56">
        <f>C53-E53</f>
        <v>-0.5600000000000005</v>
      </c>
    </row>
    <row r="54" spans="1:10" ht="18" x14ac:dyDescent="0.2">
      <c r="A54" s="58" t="s">
        <v>3</v>
      </c>
      <c r="B54" s="59">
        <f>B51-B52-B53</f>
        <v>142.47216</v>
      </c>
      <c r="C54" s="59">
        <f>C51-C52-C53</f>
        <v>146.33599999999998</v>
      </c>
      <c r="D54" s="59">
        <f>C54-B54</f>
        <v>3.863839999999982</v>
      </c>
      <c r="E54" s="59">
        <f>E51-E52-E53</f>
        <v>159.363</v>
      </c>
      <c r="F54" s="59">
        <f>F51-F52-F53</f>
        <v>-13.027000000000005</v>
      </c>
    </row>
    <row r="55" spans="1:10" ht="13.5" customHeight="1" x14ac:dyDescent="0.2">
      <c r="A55" s="58" t="s">
        <v>33</v>
      </c>
      <c r="B55" s="60"/>
      <c r="C55" s="57" t="s">
        <v>3</v>
      </c>
      <c r="D55" s="61"/>
      <c r="E55" s="57" t="s">
        <v>3</v>
      </c>
      <c r="F55" s="57"/>
    </row>
    <row r="56" spans="1:10" ht="18" customHeight="1" x14ac:dyDescent="0.2">
      <c r="A56" s="62" t="s">
        <v>34</v>
      </c>
      <c r="B56" s="57">
        <f>B54*0.15</f>
        <v>21.370823999999999</v>
      </c>
      <c r="C56" s="57">
        <f>C54*0.15</f>
        <v>21.950399999999998</v>
      </c>
      <c r="D56" s="57">
        <f>C56-B56</f>
        <v>0.57957599999999942</v>
      </c>
      <c r="E56" s="57">
        <f>E54*0.15</f>
        <v>23.904450000000001</v>
      </c>
      <c r="F56" s="63">
        <f>C56-E56</f>
        <v>-1.9540500000000023</v>
      </c>
    </row>
    <row r="57" spans="1:10" ht="25.5" customHeight="1" x14ac:dyDescent="0.2">
      <c r="A57" s="64" t="s">
        <v>35</v>
      </c>
      <c r="B57" s="65">
        <f>B54*0.5</f>
        <v>71.236080000000001</v>
      </c>
      <c r="C57" s="65">
        <f>C54*0.5</f>
        <v>73.167999999999992</v>
      </c>
      <c r="D57" s="66">
        <f>C57-B57</f>
        <v>1.931919999999991</v>
      </c>
      <c r="E57" s="65">
        <f>E54*0.5</f>
        <v>79.6815</v>
      </c>
      <c r="F57" s="67">
        <f>C57-E57</f>
        <v>-6.5135000000000076</v>
      </c>
      <c r="I57" s="20"/>
    </row>
    <row r="58" spans="1:10" ht="26.25" customHeight="1" x14ac:dyDescent="0.2">
      <c r="A58" s="68" t="s">
        <v>36</v>
      </c>
      <c r="B58" s="55">
        <f>B54*0.35</f>
        <v>49.865255999999995</v>
      </c>
      <c r="C58" s="55">
        <f>C54*0.35</f>
        <v>51.21759999999999</v>
      </c>
      <c r="D58" s="57">
        <f>C58-B58</f>
        <v>1.3523439999999951</v>
      </c>
      <c r="E58" s="55">
        <f>E54*0.35</f>
        <v>55.777049999999996</v>
      </c>
      <c r="F58" s="69">
        <f>C58-E58</f>
        <v>-4.5594500000000053</v>
      </c>
    </row>
    <row r="59" spans="1:10" ht="18" x14ac:dyDescent="0.2">
      <c r="A59" s="58" t="s">
        <v>27</v>
      </c>
      <c r="B59" s="59">
        <f>SUM(B56:B58)</f>
        <v>142.47216</v>
      </c>
      <c r="C59" s="59">
        <f>SUM(C56:C58)</f>
        <v>146.33599999999998</v>
      </c>
      <c r="D59" s="14">
        <f>SUM(D56:D58)</f>
        <v>3.8638399999999855</v>
      </c>
      <c r="E59" s="59">
        <f>SUM(E56:E58)</f>
        <v>159.363</v>
      </c>
      <c r="F59" s="59">
        <f>SUM(F56:F58)</f>
        <v>-13.027000000000015</v>
      </c>
    </row>
    <row r="60" spans="1:10" x14ac:dyDescent="0.2">
      <c r="A60" s="70"/>
      <c r="B60" s="71"/>
      <c r="C60" s="71"/>
      <c r="D60" s="72"/>
      <c r="E60" s="71"/>
      <c r="F60" s="73"/>
    </row>
    <row r="61" spans="1:10" x14ac:dyDescent="0.2">
      <c r="A61" s="134" t="s">
        <v>37</v>
      </c>
      <c r="B61" s="135"/>
      <c r="C61" s="135"/>
      <c r="D61" s="135"/>
      <c r="E61" s="135"/>
      <c r="F61" s="136"/>
      <c r="G61" s="136"/>
      <c r="H61" s="136"/>
    </row>
    <row r="62" spans="1:10" ht="42" customHeight="1" x14ac:dyDescent="0.2">
      <c r="A62" s="74"/>
      <c r="B62" s="75" t="s">
        <v>38</v>
      </c>
      <c r="C62" s="75" t="s">
        <v>39</v>
      </c>
      <c r="D62" s="76" t="s">
        <v>40</v>
      </c>
      <c r="E62" s="7" t="s">
        <v>55</v>
      </c>
      <c r="F62" s="7" t="s">
        <v>27</v>
      </c>
      <c r="G62" s="101"/>
      <c r="H62" s="77"/>
      <c r="I62" s="77"/>
    </row>
    <row r="63" spans="1:10" ht="14.25" customHeight="1" x14ac:dyDescent="0.2">
      <c r="A63" s="44"/>
      <c r="B63" s="46" t="s">
        <v>30</v>
      </c>
      <c r="C63" s="46" t="s">
        <v>30</v>
      </c>
      <c r="D63" s="46" t="s">
        <v>30</v>
      </c>
      <c r="E63" s="46" t="s">
        <v>30</v>
      </c>
      <c r="F63" s="46" t="s">
        <v>30</v>
      </c>
      <c r="G63" s="102"/>
      <c r="H63" s="78"/>
      <c r="I63" s="78"/>
    </row>
    <row r="64" spans="1:10" ht="20.25" customHeight="1" x14ac:dyDescent="0.2">
      <c r="A64" s="62" t="s">
        <v>41</v>
      </c>
      <c r="B64" s="25">
        <f>C37</f>
        <v>205.04713312799998</v>
      </c>
      <c r="C64" s="25">
        <f>C56</f>
        <v>21.950399999999998</v>
      </c>
      <c r="D64" s="57">
        <v>0</v>
      </c>
      <c r="E64" s="11">
        <v>0</v>
      </c>
      <c r="F64" s="11">
        <f t="shared" ref="F64:F69" si="3">B64+C64+D64+E64</f>
        <v>226.99753312799999</v>
      </c>
      <c r="G64" s="103"/>
      <c r="H64" s="79"/>
      <c r="I64" s="79"/>
      <c r="J64" s="20"/>
    </row>
    <row r="65" spans="1:12" ht="18" x14ac:dyDescent="0.2">
      <c r="A65" s="44" t="s">
        <v>42</v>
      </c>
      <c r="B65" s="25">
        <f>C38</f>
        <v>104.00264611199998</v>
      </c>
      <c r="C65" s="25">
        <f>C57</f>
        <v>73.167999999999992</v>
      </c>
      <c r="D65" s="57">
        <v>0</v>
      </c>
      <c r="E65" s="11">
        <v>0</v>
      </c>
      <c r="F65" s="11">
        <f t="shared" si="3"/>
        <v>177.17064611199999</v>
      </c>
      <c r="G65" s="103"/>
      <c r="H65" s="79"/>
      <c r="I65" s="79"/>
      <c r="J65" s="20"/>
    </row>
    <row r="66" spans="1:12" ht="30" customHeight="1" x14ac:dyDescent="0.2">
      <c r="A66" s="68" t="s">
        <v>43</v>
      </c>
      <c r="B66" s="25">
        <f>C39</f>
        <v>80.181680759999978</v>
      </c>
      <c r="C66" s="57">
        <f>C58</f>
        <v>51.21759999999999</v>
      </c>
      <c r="D66" s="57">
        <v>0</v>
      </c>
      <c r="E66" s="11">
        <v>0</v>
      </c>
      <c r="F66" s="11">
        <f t="shared" si="3"/>
        <v>131.39928075999995</v>
      </c>
      <c r="G66" s="103"/>
      <c r="H66" s="79"/>
      <c r="I66" s="79"/>
    </row>
    <row r="67" spans="1:12" ht="28.5" customHeight="1" x14ac:dyDescent="0.2">
      <c r="A67" s="68" t="s">
        <v>44</v>
      </c>
      <c r="B67" s="25">
        <f>C40</f>
        <v>28.776540000000001</v>
      </c>
      <c r="C67" s="56">
        <v>0</v>
      </c>
      <c r="D67" s="57">
        <v>0</v>
      </c>
      <c r="E67" s="11">
        <v>0</v>
      </c>
      <c r="F67" s="11">
        <f t="shared" si="3"/>
        <v>28.776540000000001</v>
      </c>
      <c r="G67" s="103"/>
      <c r="H67" s="79"/>
      <c r="I67" s="79"/>
    </row>
    <row r="68" spans="1:12" ht="37.5" customHeight="1" x14ac:dyDescent="0.2">
      <c r="A68" s="80" t="s">
        <v>45</v>
      </c>
      <c r="B68" s="81">
        <v>64.950999999999993</v>
      </c>
      <c r="C68" s="57">
        <f>C52+C53</f>
        <v>11.015000000000001</v>
      </c>
      <c r="D68" s="57">
        <v>0</v>
      </c>
      <c r="E68" s="11">
        <v>0</v>
      </c>
      <c r="F68" s="11">
        <f t="shared" si="3"/>
        <v>75.965999999999994</v>
      </c>
      <c r="G68" s="103"/>
      <c r="H68" s="79"/>
      <c r="I68" s="79"/>
      <c r="L68">
        <v>413.33699999999999</v>
      </c>
    </row>
    <row r="69" spans="1:12" ht="18" x14ac:dyDescent="0.2">
      <c r="A69" s="58" t="s">
        <v>27</v>
      </c>
      <c r="B69" s="14">
        <f>SUM(B64:B68)</f>
        <v>482.95899999999995</v>
      </c>
      <c r="C69" s="14">
        <f t="shared" ref="C69" si="4">SUM(C64:C68)</f>
        <v>157.351</v>
      </c>
      <c r="D69" s="57">
        <v>0</v>
      </c>
      <c r="E69" s="11">
        <v>0</v>
      </c>
      <c r="F69" s="11">
        <f t="shared" si="3"/>
        <v>640.30999999999995</v>
      </c>
      <c r="G69" s="104"/>
      <c r="H69" s="82"/>
      <c r="I69" s="83"/>
      <c r="L69">
        <f>L68+23.92</f>
        <v>437.25700000000001</v>
      </c>
    </row>
    <row r="70" spans="1:12" x14ac:dyDescent="0.2">
      <c r="A70" s="84" t="s">
        <v>3</v>
      </c>
      <c r="B70" s="85"/>
      <c r="C70" s="85"/>
      <c r="D70" s="85"/>
      <c r="E70" s="85"/>
      <c r="F70" s="86"/>
      <c r="L70" s="20">
        <f>L69-B69</f>
        <v>-45.701999999999941</v>
      </c>
    </row>
    <row r="71" spans="1:12" ht="16" x14ac:dyDescent="0.2">
      <c r="A71" s="87" t="s">
        <v>46</v>
      </c>
      <c r="B71" s="88"/>
      <c r="C71" s="88"/>
      <c r="D71" s="88"/>
      <c r="E71" s="88"/>
      <c r="F71" s="89" t="s">
        <v>3</v>
      </c>
      <c r="G71" s="90"/>
      <c r="H71" s="91"/>
    </row>
    <row r="72" spans="1:12" ht="61.5" customHeight="1" x14ac:dyDescent="0.2">
      <c r="A72" s="129" t="s">
        <v>61</v>
      </c>
      <c r="B72" s="129"/>
      <c r="C72" s="129"/>
      <c r="D72" s="129"/>
      <c r="E72" s="129"/>
      <c r="F72" s="129"/>
      <c r="G72" s="129"/>
      <c r="H72" s="129"/>
    </row>
    <row r="73" spans="1:12" ht="33" customHeight="1" x14ac:dyDescent="0.2">
      <c r="A73" s="129" t="s">
        <v>74</v>
      </c>
      <c r="B73" s="129"/>
      <c r="C73" s="129"/>
      <c r="D73" s="129"/>
      <c r="E73" s="129"/>
      <c r="F73" s="129"/>
      <c r="G73" s="129"/>
      <c r="H73" s="129"/>
    </row>
    <row r="74" spans="1:12" ht="16.5" hidden="1" customHeight="1" x14ac:dyDescent="0.2">
      <c r="A74" s="137" t="s">
        <v>47</v>
      </c>
      <c r="B74" s="137"/>
      <c r="C74" s="137"/>
      <c r="D74" s="137"/>
      <c r="E74" s="137"/>
      <c r="F74" s="137"/>
      <c r="G74" s="91"/>
      <c r="H74" s="91"/>
    </row>
    <row r="75" spans="1:12" ht="17" x14ac:dyDescent="0.2">
      <c r="A75" s="128" t="s">
        <v>48</v>
      </c>
      <c r="B75" s="128"/>
      <c r="C75" s="128"/>
      <c r="D75" s="92"/>
      <c r="E75" s="92" t="s">
        <v>3</v>
      </c>
      <c r="F75" s="92"/>
      <c r="G75" s="91"/>
      <c r="H75" s="91"/>
    </row>
    <row r="76" spans="1:12" ht="30" customHeight="1" x14ac:dyDescent="0.2">
      <c r="A76" s="129" t="s">
        <v>66</v>
      </c>
      <c r="B76" s="129"/>
      <c r="C76" s="129"/>
      <c r="D76" s="129"/>
      <c r="E76" s="129"/>
      <c r="F76" s="129"/>
      <c r="G76" s="129"/>
      <c r="H76" s="129"/>
    </row>
    <row r="77" spans="1:12" ht="16" x14ac:dyDescent="0.2">
      <c r="A77" s="93" t="s">
        <v>49</v>
      </c>
      <c r="B77" s="94"/>
      <c r="C77" s="94"/>
      <c r="D77" s="94"/>
      <c r="E77" s="94"/>
      <c r="F77" s="94"/>
      <c r="G77" s="91"/>
      <c r="H77" s="91"/>
    </row>
    <row r="78" spans="1:12" ht="17.25" customHeight="1" x14ac:dyDescent="0.2">
      <c r="A78" s="130" t="s">
        <v>50</v>
      </c>
      <c r="B78" s="130"/>
      <c r="C78" s="130"/>
      <c r="D78" s="130"/>
      <c r="E78" s="130"/>
      <c r="F78" s="130"/>
      <c r="G78" s="130"/>
      <c r="H78" s="130"/>
    </row>
    <row r="79" spans="1:12" ht="17" x14ac:dyDescent="0.2">
      <c r="A79" s="95" t="s">
        <v>51</v>
      </c>
      <c r="B79" s="96"/>
      <c r="C79" s="96"/>
      <c r="D79" s="96"/>
      <c r="E79" s="96"/>
      <c r="F79" s="96"/>
      <c r="G79" s="91"/>
      <c r="H79" s="91"/>
    </row>
    <row r="80" spans="1:12" ht="16" x14ac:dyDescent="0.2">
      <c r="A80" s="95"/>
      <c r="B80" s="96"/>
      <c r="C80" s="96"/>
      <c r="D80" s="96"/>
      <c r="E80" s="96"/>
      <c r="F80" s="96"/>
      <c r="G80" s="91"/>
      <c r="H80" s="91"/>
    </row>
    <row r="81" spans="1:10" ht="17" x14ac:dyDescent="0.2">
      <c r="A81" s="97" t="s">
        <v>52</v>
      </c>
      <c r="B81" s="98"/>
      <c r="C81" s="96" t="s">
        <v>3</v>
      </c>
      <c r="D81" s="96"/>
      <c r="E81" s="96"/>
      <c r="F81" s="96"/>
      <c r="G81" s="91"/>
      <c r="H81" s="91"/>
    </row>
    <row r="82" spans="1:10" ht="16" x14ac:dyDescent="0.2">
      <c r="A82" s="131" t="s">
        <v>53</v>
      </c>
      <c r="B82" s="131"/>
      <c r="C82" s="131"/>
      <c r="D82" s="96"/>
      <c r="E82" s="96"/>
      <c r="F82" s="96"/>
      <c r="G82" s="91"/>
      <c r="H82" s="91"/>
      <c r="J82" t="s">
        <v>3</v>
      </c>
    </row>
    <row r="83" spans="1:10" ht="16" x14ac:dyDescent="0.2">
      <c r="A83" s="99" t="s">
        <v>60</v>
      </c>
      <c r="B83" s="96"/>
      <c r="C83" s="96"/>
      <c r="D83" s="96"/>
      <c r="E83" s="96"/>
      <c r="F83" s="96"/>
      <c r="G83" s="91"/>
      <c r="H83" s="91"/>
    </row>
    <row r="84" spans="1:10" x14ac:dyDescent="0.2">
      <c r="A84" s="100"/>
      <c r="B84" s="100"/>
      <c r="C84" s="100"/>
      <c r="D84" s="100"/>
      <c r="E84" s="100"/>
      <c r="F84" s="100"/>
    </row>
    <row r="92" spans="1:10" x14ac:dyDescent="0.2">
      <c r="A92" t="s">
        <v>3</v>
      </c>
    </row>
  </sheetData>
  <mergeCells count="40">
    <mergeCell ref="A75:C75"/>
    <mergeCell ref="A76:H76"/>
    <mergeCell ref="A78:H78"/>
    <mergeCell ref="A82:C82"/>
    <mergeCell ref="B46:D46"/>
    <mergeCell ref="A47:H47"/>
    <mergeCell ref="A61:H61"/>
    <mergeCell ref="A72:H72"/>
    <mergeCell ref="A73:H73"/>
    <mergeCell ref="A74:F74"/>
    <mergeCell ref="F41:F42"/>
    <mergeCell ref="A30:A31"/>
    <mergeCell ref="B30:B31"/>
    <mergeCell ref="C30:C31"/>
    <mergeCell ref="D30:D31"/>
    <mergeCell ref="F30:F31"/>
    <mergeCell ref="A41:A42"/>
    <mergeCell ref="B41:B42"/>
    <mergeCell ref="C41:C42"/>
    <mergeCell ref="D41:D42"/>
    <mergeCell ref="E41:E42"/>
    <mergeCell ref="E30:E31"/>
    <mergeCell ref="F27:F28"/>
    <mergeCell ref="A24:A25"/>
    <mergeCell ref="B24:B25"/>
    <mergeCell ref="C24:C25"/>
    <mergeCell ref="D24:D25"/>
    <mergeCell ref="F24:F25"/>
    <mergeCell ref="A27:A28"/>
    <mergeCell ref="B27:B28"/>
    <mergeCell ref="C27:C28"/>
    <mergeCell ref="D27:D28"/>
    <mergeCell ref="E27:E28"/>
    <mergeCell ref="E24:E25"/>
    <mergeCell ref="A16:F16"/>
    <mergeCell ref="A1:H1"/>
    <mergeCell ref="A2:H2"/>
    <mergeCell ref="A3:H3"/>
    <mergeCell ref="A5:H5"/>
    <mergeCell ref="A6:F6"/>
  </mergeCells>
  <printOptions horizontalCentered="1" verticalCentered="1"/>
  <pageMargins left="0.31496062992125984" right="0.31496062992125984" top="0.74803149606299213" bottom="0.74803149606299213" header="0.31496062992125984" footer="0.31496062992125984"/>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Feb '21</vt:lpstr>
      <vt:lpstr>'Feb ''21'!Print_Area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2021-02-18T15:11:41Z</cp:lastPrinted>
  <dcterms:created xsi:type="dcterms:W3CDTF">2020-12-15T19:48:25Z</dcterms:created>
  <dcterms:modified xsi:type="dcterms:W3CDTF">2021-02-19T05:44:27Z</dcterms:modified>
</cp:coreProperties>
</file>